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tables/table2.xml" ContentType="application/vnd.openxmlformats-officedocument.spreadsheetml.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https://d.docs.live.net/c4cdb82576e07402/Documentos EEQ/PR EEQ/Informes DCP/Reporte MEERNNR/"/>
    </mc:Choice>
  </mc:AlternateContent>
  <xr:revisionPtr revIDLastSave="5" documentId="8_{81A5C77A-067A-428A-B95B-35D4E5AD1E7A}" xr6:coauthVersionLast="47" xr6:coauthVersionMax="47" xr10:uidLastSave="{9205A287-1017-496E-9FAF-5896C8B61ADD}"/>
  <bookViews>
    <workbookView xWindow="-120" yWindow="-120" windowWidth="29040" windowHeight="15840" tabRatio="695" xr2:uid="{00000000-000D-0000-FFFF-FFFF00000000}"/>
  </bookViews>
  <sheets>
    <sheet name="PROCESOS" sheetId="32" r:id="rId1"/>
    <sheet name="Ínfima Cuantía" sheetId="53" r:id="rId2"/>
    <sheet name="PRIORIDAD" sheetId="9" state="hidden" r:id="rId3"/>
    <sheet name="Conteo por Analista" sheetId="43" state="hidden" r:id="rId4"/>
    <sheet name="Hoja7" sheetId="50" state="hidden" r:id="rId5"/>
    <sheet name="Tabla dinámica" sheetId="27" state="hidden" r:id="rId6"/>
    <sheet name="REP2" sheetId="11" state="hidden" r:id="rId7"/>
    <sheet name="REGISTROS" sheetId="2" state="hidden" r:id="rId8"/>
    <sheet name="Hoja2" sheetId="13" state="hidden" r:id="rId9"/>
    <sheet name="Hoja17" sheetId="28" state="hidden" r:id="rId10"/>
    <sheet name="Procesos con Org Mult" sheetId="30" state="hidden" r:id="rId11"/>
  </sheets>
  <externalReferences>
    <externalReference r:id="rId12"/>
    <externalReference r:id="rId13"/>
  </externalReferences>
  <definedNames>
    <definedName name="ANALISTAS">'Conteo por Analista'!$A$4:$A$17</definedName>
    <definedName name="CUATRIMESTRES" localSheetId="0">[1]REGISTROS!$B$3:$B$6</definedName>
    <definedName name="CUATRIMESTRES">REGISTROS!$B$3:$B$6</definedName>
    <definedName name="ESTADO_ACTUAL">REGISTROS!$D$12:$D$16</definedName>
    <definedName name="PROCEDIMIENTO" localSheetId="0">[1]REGISTROS!$H$3:$H$17</definedName>
    <definedName name="PROCEDIMIENTO">REGISTROS!$H$3:$H$17</definedName>
    <definedName name="REFORMA_PAC" localSheetId="0">[1]REGISTROS!$B$12:$B$16</definedName>
    <definedName name="REFORMA_PAC">REGISTROS!$B$12:$B$16</definedName>
    <definedName name="SECRETARIA_O" localSheetId="0">[1]REGISTROS!$J$3:$J$18</definedName>
    <definedName name="SECRETARIA_O">REGISTROS!$J$3:$J$20</definedName>
    <definedName name="T_PRODUCTO" localSheetId="0">[1]REGISTROS!$F$3:$F$5</definedName>
    <definedName name="T_PRODUCTO">REGISTROS!$F$3:$F$5</definedName>
    <definedName name="T_REGIMEN" localSheetId="0">[1]REGISTROS!$D$3:$D$5</definedName>
    <definedName name="T_REGIMEN">REGISTROS!$D$3:$D$5</definedName>
    <definedName name="TIPO_DE_COMPRA" localSheetId="0">[1]REGISTROS!$B$20:$B$23</definedName>
    <definedName name="TIPO_DE_COMPRA">REGISTROS!$B$20:$B$23</definedName>
    <definedName name="TIPO_DE_PRESUPUESTO" localSheetId="0">[1]REGISTROS!$F$12:$F$13</definedName>
    <definedName name="TIPO_DE_PRESUPUESTO">REGISTROS!$F$12:$F$13</definedName>
  </definedNames>
  <calcPr calcId="191029"/>
  <pivotCaches>
    <pivotCache cacheId="33" r:id="rId14"/>
    <pivotCache cacheId="36" r:id="rId15"/>
    <pivotCache cacheId="35" r:id="rId1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227" i="32" l="1"/>
  <c r="L228" i="32"/>
  <c r="L232" i="32"/>
  <c r="L233" i="32"/>
  <c r="L234" i="32"/>
  <c r="L235" i="32"/>
  <c r="L236" i="32"/>
  <c r="L237" i="32"/>
  <c r="L238" i="32"/>
  <c r="L239" i="32"/>
  <c r="L240" i="32"/>
  <c r="L241" i="32"/>
  <c r="L242" i="32"/>
  <c r="L243" i="32"/>
  <c r="L244" i="32"/>
  <c r="L245" i="32"/>
  <c r="L246" i="32"/>
  <c r="L361" i="32"/>
  <c r="I187" i="53"/>
  <c r="H187" i="53"/>
  <c r="G187" i="53"/>
  <c r="G188" i="53" s="1"/>
  <c r="I186" i="53"/>
  <c r="F175" i="53"/>
  <c r="G179" i="53" s="1"/>
  <c r="F174" i="53"/>
  <c r="I173" i="53"/>
  <c r="G173" i="53"/>
  <c r="I172" i="53"/>
  <c r="I171" i="53"/>
  <c r="I170" i="53"/>
  <c r="I169" i="53"/>
  <c r="I168" i="53"/>
  <c r="I167" i="53"/>
  <c r="I166" i="53"/>
  <c r="G166" i="53"/>
  <c r="I165" i="53"/>
  <c r="G165" i="53"/>
  <c r="I164" i="53"/>
  <c r="G164" i="53"/>
  <c r="G163" i="53"/>
  <c r="I163" i="53" s="1"/>
  <c r="I162" i="53"/>
  <c r="G162" i="53"/>
  <c r="I161" i="53"/>
  <c r="G161" i="53"/>
  <c r="I160" i="53"/>
  <c r="G160" i="53"/>
  <c r="G159" i="53"/>
  <c r="I159" i="53" s="1"/>
  <c r="I158" i="53"/>
  <c r="I157" i="53"/>
  <c r="I156" i="53"/>
  <c r="I155" i="53"/>
  <c r="I154" i="53"/>
  <c r="G154" i="53"/>
  <c r="G153" i="53"/>
  <c r="I153" i="53" s="1"/>
  <c r="I152" i="53"/>
  <c r="I151" i="53"/>
  <c r="I150" i="53"/>
  <c r="G149" i="53"/>
  <c r="I149" i="53" s="1"/>
  <c r="I148" i="53"/>
  <c r="G148" i="53"/>
  <c r="G147" i="53"/>
  <c r="I147" i="53" s="1"/>
  <c r="I146" i="53"/>
  <c r="I145" i="53"/>
  <c r="I144" i="53"/>
  <c r="I143" i="53"/>
  <c r="I142" i="53"/>
  <c r="I141" i="53"/>
  <c r="I140" i="53"/>
  <c r="I139" i="53"/>
  <c r="G139" i="53"/>
  <c r="I138" i="53"/>
  <c r="G138" i="53"/>
  <c r="I137" i="53"/>
  <c r="I136" i="53"/>
  <c r="G135" i="53"/>
  <c r="I135" i="53" s="1"/>
  <c r="I134" i="53"/>
  <c r="G133" i="53"/>
  <c r="I133" i="53" s="1"/>
  <c r="G132" i="53"/>
  <c r="I132" i="53" s="1"/>
  <c r="I131" i="53"/>
  <c r="G131" i="53"/>
  <c r="I130" i="53"/>
  <c r="I129" i="53"/>
  <c r="G129" i="53"/>
  <c r="I128" i="53"/>
  <c r="G127" i="53"/>
  <c r="I127" i="53" s="1"/>
  <c r="I126" i="53"/>
  <c r="G126" i="53"/>
  <c r="G125" i="53"/>
  <c r="I125" i="53" s="1"/>
  <c r="G124" i="53"/>
  <c r="I124" i="53" s="1"/>
  <c r="I123" i="53"/>
  <c r="I122" i="53"/>
  <c r="I121" i="53"/>
  <c r="G121" i="53"/>
  <c r="I120" i="53"/>
  <c r="I119" i="53"/>
  <c r="I118" i="53"/>
  <c r="I117" i="53"/>
  <c r="I116" i="53"/>
  <c r="I115" i="53"/>
  <c r="I114" i="53"/>
  <c r="I113" i="53"/>
  <c r="I112" i="53"/>
  <c r="I111" i="53"/>
  <c r="G110" i="53"/>
  <c r="I110" i="53" s="1"/>
  <c r="G109" i="53"/>
  <c r="I109" i="53" s="1"/>
  <c r="I108" i="53"/>
  <c r="G108" i="53"/>
  <c r="G107" i="53"/>
  <c r="G175" i="53" s="1"/>
  <c r="G180" i="53" s="1"/>
  <c r="I106" i="53"/>
  <c r="I105" i="53"/>
  <c r="I104" i="53"/>
  <c r="I103" i="53"/>
  <c r="I102" i="53"/>
  <c r="I101" i="53"/>
  <c r="I100" i="53"/>
  <c r="I99" i="53"/>
  <c r="I98" i="53"/>
  <c r="I97" i="53"/>
  <c r="I96" i="53"/>
  <c r="I95" i="53"/>
  <c r="I94" i="53"/>
  <c r="I93" i="53"/>
  <c r="I92" i="53"/>
  <c r="I91" i="53"/>
  <c r="I90" i="53"/>
  <c r="I89" i="53"/>
  <c r="I88" i="53"/>
  <c r="I87" i="53"/>
  <c r="I86" i="53"/>
  <c r="I85" i="53"/>
  <c r="I84" i="53"/>
  <c r="I83" i="53"/>
  <c r="I82" i="53"/>
  <c r="I81" i="53"/>
  <c r="I80" i="53"/>
  <c r="I79" i="53"/>
  <c r="I78" i="53"/>
  <c r="I77" i="53"/>
  <c r="I76" i="53"/>
  <c r="I75" i="53"/>
  <c r="I74" i="53"/>
  <c r="I73" i="53"/>
  <c r="I72" i="53"/>
  <c r="I71" i="53"/>
  <c r="I70" i="53"/>
  <c r="I69" i="53"/>
  <c r="I68" i="53"/>
  <c r="H68" i="53"/>
  <c r="I67" i="53"/>
  <c r="H67" i="53"/>
  <c r="I66" i="53"/>
  <c r="H66" i="53"/>
  <c r="I65" i="53"/>
  <c r="H65" i="53"/>
  <c r="I64" i="53"/>
  <c r="I63" i="53"/>
  <c r="I62" i="53"/>
  <c r="I61" i="53"/>
  <c r="I60" i="53"/>
  <c r="I59" i="53"/>
  <c r="I58" i="53"/>
  <c r="I57" i="53"/>
  <c r="I56" i="53"/>
  <c r="I55" i="53"/>
  <c r="I54" i="53"/>
  <c r="I53" i="53"/>
  <c r="I52" i="53"/>
  <c r="I51" i="53"/>
  <c r="I50" i="53"/>
  <c r="I49" i="53"/>
  <c r="I48" i="53"/>
  <c r="I47" i="53"/>
  <c r="I46" i="53"/>
  <c r="I45" i="53"/>
  <c r="I44" i="53"/>
  <c r="I43" i="53"/>
  <c r="I42" i="53"/>
  <c r="I41" i="53"/>
  <c r="I40" i="53"/>
  <c r="I39" i="53"/>
  <c r="I38" i="53"/>
  <c r="I37" i="53"/>
  <c r="I36" i="53"/>
  <c r="I35" i="53"/>
  <c r="I34" i="53"/>
  <c r="I33" i="53"/>
  <c r="I32" i="53"/>
  <c r="I31" i="53"/>
  <c r="I30" i="53"/>
  <c r="I29" i="53"/>
  <c r="I28" i="53"/>
  <c r="I27" i="53"/>
  <c r="I26" i="53"/>
  <c r="I25" i="53"/>
  <c r="I24" i="53"/>
  <c r="I23" i="53"/>
  <c r="I22" i="53"/>
  <c r="I21" i="53"/>
  <c r="I20" i="53"/>
  <c r="I19" i="53"/>
  <c r="I18" i="53"/>
  <c r="I17" i="53"/>
  <c r="I16" i="53"/>
  <c r="I15" i="53"/>
  <c r="I14" i="53"/>
  <c r="I13" i="53"/>
  <c r="I12" i="53"/>
  <c r="I11" i="53"/>
  <c r="I10" i="53"/>
  <c r="H10" i="53"/>
  <c r="H9" i="53"/>
  <c r="I9" i="53" s="1"/>
  <c r="I8" i="53"/>
  <c r="I7" i="53"/>
  <c r="H6" i="53"/>
  <c r="H175" i="53" s="1"/>
  <c r="I5" i="53"/>
  <c r="I107" i="53" l="1"/>
  <c r="G174" i="53"/>
  <c r="I6" i="53"/>
  <c r="I175" i="53" s="1"/>
  <c r="E361" i="32" l="1"/>
  <c r="G361" i="32"/>
  <c r="I361" i="32"/>
  <c r="K50" i="32" l="1"/>
  <c r="J121" i="32"/>
  <c r="J124" i="32"/>
  <c r="E18" i="50" l="1"/>
  <c r="S17" i="43" l="1"/>
  <c r="R17" i="43"/>
  <c r="Q17" i="43"/>
  <c r="P17" i="43"/>
  <c r="O17" i="43"/>
  <c r="N17" i="43"/>
  <c r="M17" i="43"/>
  <c r="L17" i="43"/>
  <c r="K17" i="43"/>
  <c r="J17" i="43"/>
  <c r="I17" i="43"/>
  <c r="H17" i="43"/>
  <c r="G17" i="43"/>
  <c r="F17" i="43"/>
  <c r="E17" i="43"/>
  <c r="D17" i="43"/>
  <c r="C17" i="43"/>
  <c r="B17" i="43"/>
  <c r="S16" i="43"/>
  <c r="R16" i="43"/>
  <c r="Q16" i="43"/>
  <c r="P16" i="43"/>
  <c r="O16" i="43"/>
  <c r="N16" i="43"/>
  <c r="M16" i="43"/>
  <c r="L16" i="43"/>
  <c r="K16" i="43"/>
  <c r="J16" i="43"/>
  <c r="I16" i="43"/>
  <c r="H16" i="43"/>
  <c r="G16" i="43"/>
  <c r="F16" i="43"/>
  <c r="E16" i="43"/>
  <c r="D16" i="43"/>
  <c r="C16" i="43"/>
  <c r="B16" i="43"/>
  <c r="S15" i="43"/>
  <c r="R15" i="43"/>
  <c r="Q15" i="43"/>
  <c r="P15" i="43"/>
  <c r="O15" i="43"/>
  <c r="N15" i="43"/>
  <c r="M15" i="43"/>
  <c r="L15" i="43"/>
  <c r="K15" i="43"/>
  <c r="J15" i="43"/>
  <c r="I15" i="43"/>
  <c r="H15" i="43"/>
  <c r="G15" i="43"/>
  <c r="F15" i="43"/>
  <c r="E15" i="43"/>
  <c r="D15" i="43"/>
  <c r="C15" i="43"/>
  <c r="B15" i="43"/>
  <c r="S14" i="43"/>
  <c r="R14" i="43"/>
  <c r="Q14" i="43"/>
  <c r="P14" i="43"/>
  <c r="O14" i="43"/>
  <c r="N14" i="43"/>
  <c r="M14" i="43"/>
  <c r="L14" i="43"/>
  <c r="K14" i="43"/>
  <c r="J14" i="43"/>
  <c r="I14" i="43"/>
  <c r="H14" i="43"/>
  <c r="G14" i="43"/>
  <c r="F14" i="43"/>
  <c r="E14" i="43"/>
  <c r="D14" i="43"/>
  <c r="C14" i="43"/>
  <c r="B14" i="43"/>
  <c r="S13" i="43"/>
  <c r="R13" i="43"/>
  <c r="Q13" i="43"/>
  <c r="P13" i="43"/>
  <c r="O13" i="43"/>
  <c r="N13" i="43"/>
  <c r="M13" i="43"/>
  <c r="L13" i="43"/>
  <c r="K13" i="43"/>
  <c r="J13" i="43"/>
  <c r="I13" i="43"/>
  <c r="H13" i="43"/>
  <c r="G13" i="43"/>
  <c r="F13" i="43"/>
  <c r="E13" i="43"/>
  <c r="D13" i="43"/>
  <c r="C13" i="43"/>
  <c r="B13" i="43"/>
  <c r="S12" i="43"/>
  <c r="R12" i="43"/>
  <c r="Q12" i="43"/>
  <c r="P12" i="43"/>
  <c r="O12" i="43"/>
  <c r="N12" i="43"/>
  <c r="M12" i="43"/>
  <c r="L12" i="43"/>
  <c r="K12" i="43"/>
  <c r="J12" i="43"/>
  <c r="I12" i="43"/>
  <c r="H12" i="43"/>
  <c r="G12" i="43"/>
  <c r="F12" i="43"/>
  <c r="E12" i="43"/>
  <c r="D12" i="43"/>
  <c r="C12" i="43"/>
  <c r="B12" i="43"/>
  <c r="S11" i="43"/>
  <c r="R11" i="43"/>
  <c r="Q11" i="43"/>
  <c r="P11" i="43"/>
  <c r="O11" i="43"/>
  <c r="N11" i="43"/>
  <c r="M11" i="43"/>
  <c r="L11" i="43"/>
  <c r="K11" i="43"/>
  <c r="J11" i="43"/>
  <c r="I11" i="43"/>
  <c r="H11" i="43"/>
  <c r="G11" i="43"/>
  <c r="F11" i="43"/>
  <c r="E11" i="43"/>
  <c r="D11" i="43"/>
  <c r="C11" i="43"/>
  <c r="B11" i="43"/>
  <c r="S10" i="43"/>
  <c r="R10" i="43"/>
  <c r="Q10" i="43"/>
  <c r="P10" i="43"/>
  <c r="O10" i="43"/>
  <c r="N10" i="43"/>
  <c r="M10" i="43"/>
  <c r="L10" i="43"/>
  <c r="K10" i="43"/>
  <c r="J10" i="43"/>
  <c r="I10" i="43"/>
  <c r="H10" i="43"/>
  <c r="G10" i="43"/>
  <c r="F10" i="43"/>
  <c r="E10" i="43"/>
  <c r="D10" i="43"/>
  <c r="C10" i="43"/>
  <c r="B10" i="43"/>
  <c r="S9" i="43"/>
  <c r="R9" i="43"/>
  <c r="Q9" i="43"/>
  <c r="P9" i="43"/>
  <c r="O9" i="43"/>
  <c r="N9" i="43"/>
  <c r="M9" i="43"/>
  <c r="L9" i="43"/>
  <c r="K9" i="43"/>
  <c r="J9" i="43"/>
  <c r="I9" i="43"/>
  <c r="H9" i="43"/>
  <c r="G9" i="43"/>
  <c r="F9" i="43"/>
  <c r="E9" i="43"/>
  <c r="D9" i="43"/>
  <c r="C9" i="43"/>
  <c r="B9" i="43"/>
  <c r="S8" i="43"/>
  <c r="R8" i="43"/>
  <c r="Q8" i="43"/>
  <c r="P8" i="43"/>
  <c r="O8" i="43"/>
  <c r="N8" i="43"/>
  <c r="M8" i="43"/>
  <c r="L8" i="43"/>
  <c r="K8" i="43"/>
  <c r="J8" i="43"/>
  <c r="I8" i="43"/>
  <c r="H8" i="43"/>
  <c r="G8" i="43"/>
  <c r="F8" i="43"/>
  <c r="E8" i="43"/>
  <c r="D8" i="43"/>
  <c r="C8" i="43"/>
  <c r="B8" i="43"/>
  <c r="S7" i="43"/>
  <c r="R7" i="43"/>
  <c r="Q7" i="43"/>
  <c r="P7" i="43"/>
  <c r="O7" i="43"/>
  <c r="N7" i="43"/>
  <c r="M7" i="43"/>
  <c r="L7" i="43"/>
  <c r="K7" i="43"/>
  <c r="J7" i="43"/>
  <c r="I7" i="43"/>
  <c r="H7" i="43"/>
  <c r="G7" i="43"/>
  <c r="F7" i="43"/>
  <c r="E7" i="43"/>
  <c r="D7" i="43"/>
  <c r="C7" i="43"/>
  <c r="B7" i="43"/>
  <c r="S6" i="43"/>
  <c r="R6" i="43"/>
  <c r="Q6" i="43"/>
  <c r="P6" i="43"/>
  <c r="O6" i="43"/>
  <c r="N6" i="43"/>
  <c r="M6" i="43"/>
  <c r="L6" i="43"/>
  <c r="K6" i="43"/>
  <c r="J6" i="43"/>
  <c r="I6" i="43"/>
  <c r="H6" i="43"/>
  <c r="G6" i="43"/>
  <c r="F6" i="43"/>
  <c r="E6" i="43"/>
  <c r="D6" i="43"/>
  <c r="C6" i="43"/>
  <c r="B6" i="43"/>
  <c r="S5" i="43"/>
  <c r="R5" i="43"/>
  <c r="Q5" i="43"/>
  <c r="P5" i="43"/>
  <c r="O5" i="43"/>
  <c r="N5" i="43"/>
  <c r="M5" i="43"/>
  <c r="L5" i="43"/>
  <c r="K5" i="43"/>
  <c r="J5" i="43"/>
  <c r="I5" i="43"/>
  <c r="H5" i="43"/>
  <c r="G5" i="43"/>
  <c r="F5" i="43"/>
  <c r="E5" i="43"/>
  <c r="D5" i="43"/>
  <c r="C5" i="43"/>
  <c r="B5" i="43"/>
  <c r="S4" i="43"/>
  <c r="R4" i="43"/>
  <c r="Q4" i="43"/>
  <c r="P4" i="43"/>
  <c r="O4" i="43"/>
  <c r="N4" i="43"/>
  <c r="M4" i="43"/>
  <c r="L4" i="43"/>
  <c r="K4" i="43"/>
  <c r="J4" i="43"/>
  <c r="I4" i="43"/>
  <c r="H4" i="43"/>
  <c r="G4" i="43"/>
  <c r="F4" i="43"/>
  <c r="E4" i="43"/>
  <c r="D4" i="43"/>
  <c r="C4" i="43"/>
  <c r="B4" i="43"/>
  <c r="C18" i="43" l="1"/>
  <c r="K18" i="43"/>
  <c r="S18" i="43"/>
  <c r="F18" i="43"/>
  <c r="N18" i="43"/>
  <c r="G18" i="43"/>
  <c r="O18" i="43"/>
  <c r="I18" i="43"/>
  <c r="Q18" i="43"/>
  <c r="E18" i="43"/>
  <c r="M18" i="43"/>
  <c r="H18" i="43"/>
  <c r="P18" i="43"/>
  <c r="T6" i="43"/>
  <c r="U6" i="43" s="1"/>
  <c r="T7" i="43"/>
  <c r="U7" i="43" s="1"/>
  <c r="T10" i="43"/>
  <c r="U10" i="43" s="1"/>
  <c r="T11" i="43"/>
  <c r="U11" i="43" s="1"/>
  <c r="T14" i="43"/>
  <c r="U14" i="43" s="1"/>
  <c r="T15" i="43"/>
  <c r="U15" i="43" s="1"/>
  <c r="B18" i="43"/>
  <c r="J18" i="43"/>
  <c r="R18" i="43"/>
  <c r="D18" i="43"/>
  <c r="L18" i="43"/>
  <c r="T5" i="43"/>
  <c r="U5" i="43" s="1"/>
  <c r="T8" i="43"/>
  <c r="U8" i="43" s="1"/>
  <c r="T9" i="43"/>
  <c r="U9" i="43" s="1"/>
  <c r="T12" i="43"/>
  <c r="U12" i="43" s="1"/>
  <c r="T13" i="43"/>
  <c r="U13" i="43" s="1"/>
  <c r="T16" i="43"/>
  <c r="U16" i="43" s="1"/>
  <c r="T17" i="43"/>
  <c r="U17" i="43" s="1"/>
  <c r="T4" i="43"/>
  <c r="U4" i="43" l="1"/>
  <c r="T18" i="43"/>
  <c r="K237" i="32" l="1"/>
  <c r="K246" i="32"/>
  <c r="K245" i="32"/>
  <c r="K244" i="32"/>
  <c r="K243" i="32"/>
  <c r="K242" i="32"/>
  <c r="K241" i="32"/>
  <c r="K240" i="32"/>
  <c r="K239" i="32"/>
  <c r="K238" i="32"/>
  <c r="K236" i="32"/>
  <c r="K235" i="32"/>
  <c r="K234" i="32"/>
  <c r="K233" i="32"/>
  <c r="K232" i="32"/>
  <c r="K228" i="32" l="1"/>
  <c r="K227" i="32"/>
  <c r="J164" i="32"/>
  <c r="J126" i="32"/>
  <c r="J125" i="32"/>
  <c r="J122" i="32"/>
  <c r="J50" i="32"/>
  <c r="J361" i="32" l="1"/>
  <c r="K361" i="32"/>
  <c r="K1" i="32" s="1"/>
  <c r="J1" i="32" l="1"/>
  <c r="H88" i="13" l="1"/>
  <c r="H89" i="13"/>
  <c r="H90" i="13"/>
  <c r="H91" i="13"/>
  <c r="H92" i="13"/>
  <c r="H93" i="13"/>
  <c r="H87" i="13"/>
  <c r="F88" i="13"/>
  <c r="F89" i="13"/>
  <c r="F90" i="13"/>
  <c r="F91" i="13"/>
  <c r="F92" i="13"/>
  <c r="F93" i="13"/>
  <c r="F87" i="13"/>
  <c r="D87" i="13"/>
  <c r="D89" i="13"/>
  <c r="D90" i="13"/>
  <c r="D91" i="13"/>
  <c r="D92" i="13"/>
  <c r="D93" i="13"/>
  <c r="D88" i="13"/>
  <c r="B94" i="13"/>
  <c r="C94" i="13"/>
  <c r="D94" i="13" s="1"/>
  <c r="G94" i="13"/>
  <c r="E94" i="13"/>
  <c r="M100" i="13"/>
  <c r="L100" i="13"/>
  <c r="C24" i="28"/>
  <c r="B24" i="28"/>
  <c r="E8" i="30"/>
  <c r="D8" i="30"/>
  <c r="H94" i="13" l="1"/>
  <c r="F94" i="13"/>
  <c r="E16" i="13"/>
  <c r="E17" i="13"/>
  <c r="E18" i="13"/>
  <c r="E19" i="13"/>
  <c r="E20" i="13"/>
  <c r="E21" i="13"/>
  <c r="E22" i="13"/>
  <c r="E23" i="13"/>
  <c r="E24" i="13"/>
  <c r="E25" i="13"/>
  <c r="E26" i="13"/>
  <c r="E27" i="13"/>
  <c r="E28" i="13"/>
  <c r="E29" i="13"/>
  <c r="E30" i="13"/>
  <c r="E31" i="13"/>
  <c r="E32" i="13"/>
  <c r="E33" i="13"/>
  <c r="D26" i="13"/>
  <c r="D18" i="13"/>
  <c r="D23" i="13"/>
  <c r="D27" i="13"/>
  <c r="D30" i="13"/>
  <c r="D24" i="13"/>
  <c r="D31" i="13"/>
  <c r="D28" i="13"/>
  <c r="D20" i="13"/>
  <c r="D22" i="13"/>
  <c r="D33" i="13"/>
  <c r="D17" i="13"/>
  <c r="D25" i="13"/>
  <c r="D19" i="13"/>
  <c r="D32" i="13"/>
  <c r="D29" i="13"/>
  <c r="D21" i="13"/>
  <c r="D16" i="13"/>
  <c r="I26" i="13"/>
  <c r="I19" i="13"/>
  <c r="I29" i="13"/>
  <c r="I21" i="13"/>
  <c r="I22" i="13"/>
  <c r="I30" i="13"/>
  <c r="I31" i="13"/>
  <c r="I18" i="13"/>
  <c r="I23" i="13"/>
  <c r="I27" i="13"/>
  <c r="I24" i="13"/>
  <c r="I32" i="13"/>
  <c r="I33" i="13"/>
  <c r="I25" i="13"/>
  <c r="I28" i="13"/>
  <c r="I17" i="13"/>
  <c r="I16" i="13"/>
  <c r="I20" i="13"/>
  <c r="B38" i="13"/>
  <c r="G10" i="28"/>
  <c r="I10" i="28"/>
  <c r="H10" i="28"/>
  <c r="D11" i="13"/>
  <c r="C11" i="13"/>
  <c r="B11" i="13"/>
  <c r="L11" i="11"/>
</calcChain>
</file>

<file path=xl/sharedStrings.xml><?xml version="1.0" encoding="utf-8"?>
<sst xmlns="http://schemas.openxmlformats.org/spreadsheetml/2006/main" count="5553" uniqueCount="1384">
  <si>
    <t>PROCEDIMIENTO</t>
  </si>
  <si>
    <t>REFORMA PAC</t>
  </si>
  <si>
    <t>GAF</t>
  </si>
  <si>
    <t>COMUN</t>
  </si>
  <si>
    <t>ÍNFIMA CUANTÍA</t>
  </si>
  <si>
    <t>1, 2</t>
  </si>
  <si>
    <t>e. ELIMINADO</t>
  </si>
  <si>
    <t>ELIMINADO</t>
  </si>
  <si>
    <t>ESPECIAL</t>
  </si>
  <si>
    <t>2, 3</t>
  </si>
  <si>
    <t>a. PENDIENTE</t>
  </si>
  <si>
    <t>SUBASTA INVERSA ELECTRÓNICA</t>
  </si>
  <si>
    <t>CATÁLOGO ELECTRÓNICO</t>
  </si>
  <si>
    <t>b. REVISIÓN FASE PREPARATORIA</t>
  </si>
  <si>
    <t>TIPANTA TANIA</t>
  </si>
  <si>
    <t>CONTRATOS ENTRE ENTIDADES PÚBLICAS O SUS SUBSIDIARIAS</t>
  </si>
  <si>
    <t>COTIZACIÓN</t>
  </si>
  <si>
    <t>LOACHAMIN KATYA</t>
  </si>
  <si>
    <t>MODIFICADO</t>
  </si>
  <si>
    <t>c. PUBLICADO - EN PROCESO</t>
  </si>
  <si>
    <t>GUEVARA JOHANA</t>
  </si>
  <si>
    <t>MERINO MAURICIO</t>
  </si>
  <si>
    <t>d. ADJUDICADO - EN EJECUCIÓN</t>
  </si>
  <si>
    <t>SERVICIO DE SEGURIDAD Y VIGILANCIA ARMADA PARA TODAS LAS DEPENDENCIAS DE LA EEQ</t>
  </si>
  <si>
    <t>LICITACIÓN</t>
  </si>
  <si>
    <t>1, 2, 3</t>
  </si>
  <si>
    <t>ARRENDAMIENTO DE BIENES INMUEBLES</t>
  </si>
  <si>
    <t>LISTA CORTA</t>
  </si>
  <si>
    <t>URBANO MARGARITA</t>
  </si>
  <si>
    <t>MUÑOZ ANDREA</t>
  </si>
  <si>
    <t>ALVEAR PAMELA</t>
  </si>
  <si>
    <t>LARCO DIMARY</t>
  </si>
  <si>
    <t>CUCHILLAS PARA CORTADORA MULTIPLE</t>
  </si>
  <si>
    <t>LAMINA ACERO GALVANIZADO, 2440 X 1220 MM, ESPESOR 1.4 MM</t>
  </si>
  <si>
    <t>RESMA DE PAPEL BOND A4 DE 75 GR</t>
  </si>
  <si>
    <t>CINTA 1032 DE TELA PARA MAQUINA DE ESCRIBIR ELECTRICA BROTHER</t>
  </si>
  <si>
    <t>CINTA PARA MAQUINA DE ESCRIBIR ELECTRICA BROTHER EM-550</t>
  </si>
  <si>
    <t>LAPICERO PORTA MINAS NO. 05</t>
  </si>
  <si>
    <t>ESFEROGRAFICO PUNTA FINA AZUL</t>
  </si>
  <si>
    <t>ESFEROGRAFICO PUNTA FINA NEGRO</t>
  </si>
  <si>
    <t>ESFEROGRAFICO PUNTA FINA ROJO</t>
  </si>
  <si>
    <t>MARCADOR PERMANENTE VERDE PUNTA GRUESA</t>
  </si>
  <si>
    <t>MARCADOR USO INDUSTRIAL COLOR AMARILLO</t>
  </si>
  <si>
    <t>MARCADOR USO INDUSTRIAL COLOR AZUL</t>
  </si>
  <si>
    <t>MARCADOR USO INDUSTRIAL COLOR ROJO</t>
  </si>
  <si>
    <t>CINTA DE MONTAJE PARA EXTERIOR 25.4MM X 1,52M</t>
  </si>
  <si>
    <t xml:space="preserve">CINTA DE MONTAJE INVISIBLE </t>
  </si>
  <si>
    <t>CINTA DOBLE FAZ  12,7MM X 1,90MTS DE ESPUMA</t>
  </si>
  <si>
    <t>FUNDA PLASTICA GRUESA TRANSPARENTE DE 14 X 21.5 CM, SELLO HERMETICO</t>
  </si>
  <si>
    <t>FUNDA PLASTICA GRUESA TRANSPARENTE DE 22.5 X 32 CM, SELLO HERMETICO</t>
  </si>
  <si>
    <t>FUNDA PLASTICA GRUESA TRANSPARENTE DE  10X20 CM, SELLO HERMETICO</t>
  </si>
  <si>
    <t>HILO DE CHILLO EN CONO</t>
  </si>
  <si>
    <t>DESENGRASANTE INDUSTRIAL BIODEGRADABLE EN DILUCIONES DE 1 A 5</t>
  </si>
  <si>
    <t>PEGA TRANSPARENTE MULTIUSO, PRESENTACION DE 5 GRAMOS</t>
  </si>
  <si>
    <t>OXIGENO, (CADA CARGA DE 6 METROS CUBICOS)</t>
  </si>
  <si>
    <t>GAS CO2, (CADA CARGA DE 20 KG.)</t>
  </si>
  <si>
    <t>GAS MIX-20 (CADA CARGA DE 7 METROS CUBICOS)</t>
  </si>
  <si>
    <t>ACETILENO, (CADA CARGA DE 7 KG.)</t>
  </si>
  <si>
    <t>BATERIA DE 9 V, ALCALINA</t>
  </si>
  <si>
    <t>ANDRADE OLGA</t>
  </si>
  <si>
    <t>REPUESTOS O ACCESORIOS</t>
  </si>
  <si>
    <t>CAMISA JEAN CON CINTA REFLECTIVA TIPO II</t>
  </si>
  <si>
    <t>BOTAS DE CAUCHO DIELECTRICA</t>
  </si>
  <si>
    <t>INCLUSIÓN</t>
  </si>
  <si>
    <t>BIENES Y SERVICIOS ÚNICOS</t>
  </si>
  <si>
    <t>UQUILLAS JAVIER</t>
  </si>
  <si>
    <t>BIEN</t>
  </si>
  <si>
    <t>GC</t>
  </si>
  <si>
    <t>GD</t>
  </si>
  <si>
    <t>DIVISIÓN MÉDICA</t>
  </si>
  <si>
    <t>GPE</t>
  </si>
  <si>
    <t>ROMERO CRISTINA</t>
  </si>
  <si>
    <t>CONSTRUCCIÓN DEL CERRAMIENTO DEL CENACE</t>
  </si>
  <si>
    <t>CONSTRUCCIÓN DE REDES DE MEDIO Y BAJO VOLTAJE, SUBTERRÁNEO DEL PRIMARIO 24C BARRIO: LA REPUBLICA, SECTOR: AV REPÚBLICA, AV AMAZONAS, AV MARIANA DE JESUS, AV 10 DE AGOSTO (CAROLINA 1)</t>
  </si>
  <si>
    <t>OBRA PARA REPARACIÓN Y CONSTRUCCIÓN DE INFRAESTRUCTURA CIVIL MENOR EN EL ÁREA DE SERVICIO DE LA EEQ</t>
  </si>
  <si>
    <t>CDN</t>
  </si>
  <si>
    <t>ADQUISICIÓN DE EQUIPOS PARA REPOTENCIACIÓN DE LA INFRAESTRUCTURA TECNOLÓGICA DE CENTROS DE DATOS NACIONALES E INCLUYE SERVICIO DE MANTENIMIENTO</t>
  </si>
  <si>
    <t>SOPORTE Y MANTENIMIENTO DEL SOFTWARE DEL SISTEMA ADMS FASE II</t>
  </si>
  <si>
    <t>GPL</t>
  </si>
  <si>
    <t>CABLE PARA DATOS UTP CAT 5E</t>
  </si>
  <si>
    <t>IMPRESORA PLOTTER A1 COLOR CON SCANER</t>
  </si>
  <si>
    <t>SERVICIO DE IMPRESIÓN, FOTOCOPIADO Y ESCANEADO DE DOCUMENTOS</t>
  </si>
  <si>
    <t>ADQUISICIÓN DE UN GRUPO ELECTRÓGENO MÓVIL DE 2 MVA CON TRANSFORMADOR</t>
  </si>
  <si>
    <t>HURTADO JOSE</t>
  </si>
  <si>
    <t>SERVICIO DE TRANSMISIÓN DE DATOS GPRS</t>
  </si>
  <si>
    <t>GGS</t>
  </si>
  <si>
    <t>PREFILTRO DE ACEITE DE SISTEMA</t>
  </si>
  <si>
    <t>OFICINA PREFABRICADA TIPO CONTENEDOR</t>
  </si>
  <si>
    <t>DESENGRASANTE DE MANOS EN CREMA</t>
  </si>
  <si>
    <t>CAMISA DE DESLIZAMIENTO PARA BOMBA DE AGUA SECUNDARIA</t>
  </si>
  <si>
    <t>DPSA</t>
  </si>
  <si>
    <t>ADQUISICIÓN DE SISTEMA DE CONTROL Y GESTIÓN PARA SISTEMAS FOTOVOLTAICOS AISLADOS</t>
  </si>
  <si>
    <t>DCS</t>
  </si>
  <si>
    <t>OBRA</t>
  </si>
  <si>
    <t>CUATRIMESTRES</t>
  </si>
  <si>
    <t>T_REGIMEN</t>
  </si>
  <si>
    <t>Común</t>
  </si>
  <si>
    <t>Especial</t>
  </si>
  <si>
    <t>No Aplica</t>
  </si>
  <si>
    <t>Normalizado</t>
  </si>
  <si>
    <t>No Normalizado</t>
  </si>
  <si>
    <t>T_PRODUCTO</t>
  </si>
  <si>
    <t>TIPO DE PRESUPUESTO</t>
  </si>
  <si>
    <t>Proyecto de Inversión</t>
  </si>
  <si>
    <t>Gasto Corriente</t>
  </si>
  <si>
    <t>ESTADO_ACTUAL</t>
  </si>
  <si>
    <t>TIPO_DE_PRESUPUESTO</t>
  </si>
  <si>
    <t>Total</t>
  </si>
  <si>
    <t>LOPEZ PABLO</t>
  </si>
  <si>
    <t>VILLACIS ESTEFANIA</t>
  </si>
  <si>
    <t>SECRETARIA_O</t>
  </si>
  <si>
    <t>AÑO</t>
  </si>
  <si>
    <t>Gerencia</t>
  </si>
  <si>
    <t>Tipo</t>
  </si>
  <si>
    <t>Cod. Proc.</t>
  </si>
  <si>
    <t>Procedimiento</t>
  </si>
  <si>
    <t>NÚMERO DE PROCESOS</t>
  </si>
  <si>
    <t>Código</t>
  </si>
  <si>
    <t>Orden de Compra</t>
  </si>
  <si>
    <t>Objeto del Proceso</t>
  </si>
  <si>
    <t>Estado del Proceso</t>
  </si>
  <si>
    <t>VALOR  PAC
"A"</t>
  </si>
  <si>
    <t>PRESUPUESTO REFERENCIAL
"B"</t>
  </si>
  <si>
    <t>VALOR ADJUDICADO
"C"</t>
  </si>
  <si>
    <t>Fecha de Publicación 
(D)</t>
  </si>
  <si>
    <t>Fecha de Adjudicado / Cancelado / Desierto
(E)</t>
  </si>
  <si>
    <t>Secretario</t>
  </si>
  <si>
    <t>Presidente Comisión Técnica / Delegado</t>
  </si>
  <si>
    <t>Titular del área requirente</t>
  </si>
  <si>
    <t>Profesional a fín</t>
  </si>
  <si>
    <t>CE</t>
  </si>
  <si>
    <t>Sillón Qhapax</t>
  </si>
  <si>
    <t>Ejecución de Contrato</t>
  </si>
  <si>
    <t>CONDUCTOR DE Al, DESNUDO, CABLEADO, ACSR, 2 AWG, 7 (6/1) HILOS</t>
  </si>
  <si>
    <t>CONDUCTOR DE Al, DESNUDO, CABLEADO, ACSR, 2/0 AWG, 7 (6/1) HILOS</t>
  </si>
  <si>
    <t>CONDUCTOR DE Al, DESNUDO, CABLEADO, AAC, 4 AWG, 7 HILOS</t>
  </si>
  <si>
    <t>CONDUCTOR DE Al, DESNUDO, CABLEADO, AAC, 2 AWG, 7 HILOS</t>
  </si>
  <si>
    <t>CONDUCTOR DE Al, DESNUDO, CABLEADO, AAC, 1/0 AWG, 7 HILOS</t>
  </si>
  <si>
    <t>CONDUCTOR DE Al, DESNUDO, CABLEADO, AAC, 2/0 AWG, 7 HILOS</t>
  </si>
  <si>
    <t>CONDUCTOR DE Al, DESNUDO, CABLEADO, AAC, 3/0 AWG, 7 HILOS</t>
  </si>
  <si>
    <t>CONDUCTOR DE Al, DESNUDO, CABLEADO, AAC, 266,8 MCM, 19 HILOS</t>
  </si>
  <si>
    <t>CONDUCTOR DE COBRE, DESNUDO CABLEADO SUAVE, 2 AWG 7 HILOS</t>
  </si>
  <si>
    <t>CONDUCTOR DE COBRE, DESNUDO CABLEADO SUAVE, 1/0 AWG 19 HILOS</t>
  </si>
  <si>
    <t>CONDUCTOR DE COBRE, DESNUDO CABLEADO SUAVE, 4/0 AWG 19 HILOS</t>
  </si>
  <si>
    <t>NEUMATICO 215/75 R 17.5 126/124 TODA POSICION APLICACION URBANO</t>
  </si>
  <si>
    <t>CONDUCTOR DE Al, DESNUDO, CABLEADO, ACSR, 1/0 AWG, 7 (6/1) HILOS</t>
  </si>
  <si>
    <t>NEUMATICO 295/80R22.5 152/148M DIRECCION APLICACION NEUMÁTICO 12R22.5 152/148L DIRECCIÓN APLICACIÓN ASFALTO TRACCIÓN</t>
  </si>
  <si>
    <t>NEUMATICO 295/80R22.5 152/148K DIRECCION APLICACION SERVICIO SEVERO TODA POSICION (DESTAPADO/ASFALTO) Construccion</t>
  </si>
  <si>
    <t>NEUMATICO 11 R 22.5 148/145 TRACCION APLICACION SERVICIO SEVERO</t>
  </si>
  <si>
    <t>NEUMATICO 11 R 22.5 148/145 TODA POSICION APLICACION SERVICIO SEVERO (DESTAPADO/ASFALTO) Construccion</t>
  </si>
  <si>
    <t>NEUMATICO 275/70 R 22.5 150/145J TODA POSICION APLICACION URBANO</t>
  </si>
  <si>
    <t>NEUMATICO 215/75 R 17.5 126/124 TRACCION APLICACION REGIONAL</t>
  </si>
  <si>
    <t>CABLE DE COBRE CABLEADO, 600 V, THHN, 8 AWG, 7 HILOS</t>
  </si>
  <si>
    <t>TERNO IMPERMEABLE CON CINTA REFLECTIVA (CHOMPA Y PANTALÓN)</t>
  </si>
  <si>
    <t>BORDADOS DE ALTA CALIDAD DE HASTA 10 HILOS / PANTALÓN JEAN 14 ONZAS SIN CINTA REFLECTIVA</t>
  </si>
  <si>
    <t>ARCHIVADOR 480mmX630mmX1300mm</t>
  </si>
  <si>
    <t>SERVICIO</t>
  </si>
  <si>
    <t>NEUMATICO 195/65R15 91H TODA POSICION APLICACION URBANA</t>
  </si>
  <si>
    <t>NEUMATICO 225/70R15C 112/110R DIRECCION APLICACION REGIONAL</t>
  </si>
  <si>
    <t>NEUMÁTICO LT245/75R16 120/116S TODA POSICIÓN APLICACIÓN TODO TERRENO</t>
  </si>
  <si>
    <t>NEUMATICO 255/70R16 111S TODA POSICION APLICACION TODO TERRENO</t>
  </si>
  <si>
    <t>NEUMATICO 235/75 R17.5 TODA POSICION APLICACION ASFALTO</t>
  </si>
  <si>
    <t>CONSULTORÍA</t>
  </si>
  <si>
    <t>CDC</t>
  </si>
  <si>
    <t>CONSULTORÍA CONTRATACIÓN DIRECTA</t>
  </si>
  <si>
    <t>Finalizada</t>
  </si>
  <si>
    <t>MONTA GANCHALA ANA BELEN</t>
  </si>
  <si>
    <t>ACOSTA LEON HIRALDA PATRICIA</t>
  </si>
  <si>
    <t>COTBS</t>
  </si>
  <si>
    <t>COTIZACIÓN BIENES Y SERVICIOS</t>
  </si>
  <si>
    <t>LASCANO PIEDRA HERNAN SANTIAGO</t>
  </si>
  <si>
    <t>SOLA NARANJO IVAN JAVIER</t>
  </si>
  <si>
    <t>IDROVO VILLAGRAN JUAN PABLO</t>
  </si>
  <si>
    <t>PEÑAFIEL ALVARADO FREDDY MARCONI</t>
  </si>
  <si>
    <t>LICBS</t>
  </si>
  <si>
    <t>LICITACIÓN BIENES Y SERVICIOS</t>
  </si>
  <si>
    <t>COTOB</t>
  </si>
  <si>
    <t>COTIZACIÓN OBRAS</t>
  </si>
  <si>
    <t>Desierto</t>
  </si>
  <si>
    <t>PILLAJO QUIJIA JONATHAN ORLANDO</t>
  </si>
  <si>
    <t>NARANJO DEMERA EDISON</t>
  </si>
  <si>
    <t>LICOB</t>
  </si>
  <si>
    <t>LICITACIÓN OBRAS</t>
  </si>
  <si>
    <t>Cancelado</t>
  </si>
  <si>
    <t>RES</t>
  </si>
  <si>
    <t>RÉGIMEN ESPECIAL</t>
  </si>
  <si>
    <t>CARAVALI ALBUJA CARINA PAOLA</t>
  </si>
  <si>
    <t>SIE</t>
  </si>
  <si>
    <t>Adjudicado - Registro de Contratos</t>
  </si>
  <si>
    <t>OLALLA CAMBISACA WALTER STALIN</t>
  </si>
  <si>
    <t>SORIA SANCHEZ BYRON LEONEL</t>
  </si>
  <si>
    <t>GUACHAMIN GUAMANTICA DIEGO XAVIER</t>
  </si>
  <si>
    <t>CUEVA INGA CHRISTIAN EDUARDO</t>
  </si>
  <si>
    <t>SEGOVIA PAEZ EDWIN GIOVANNY</t>
  </si>
  <si>
    <t>MALLITASIG LASLUISA ALBERTO BLADIMIR</t>
  </si>
  <si>
    <t>ADQUISICIÓN DE TRANSFORMADORES DE CORRIENTE PARA BAJO VOLTAJE</t>
  </si>
  <si>
    <t>PAREDES VARGAS ESTEBAN DARIO</t>
  </si>
  <si>
    <t>ZAPATA VERDEZOTO JOSE DAMIAN</t>
  </si>
  <si>
    <t>FREIRE PASTOR CARLOS ROBERTO</t>
  </si>
  <si>
    <t>RENOVACIÓN DEL SERVICIO DE LICENCIAMIENTO Y SOPORTE ESPECIALIZADO FIREWALL CHECKPOINT</t>
  </si>
  <si>
    <t>ADQUISICIÓN DE CINTAS ELÉCTRICAS DE MALLA DE COBRE ESTAÑADO PARA BLINDAJE</t>
  </si>
  <si>
    <t>NUÑEZ LOPEZ JOSE CARLOS</t>
  </si>
  <si>
    <t>CALVOPIÑA MOLINA WILSON ADALBERTO</t>
  </si>
  <si>
    <t>CARVAJAL CARRERA CARLOS ALBERTO</t>
  </si>
  <si>
    <t>HERNANDEZ HIDALGO MONICA ELIZABETH</t>
  </si>
  <si>
    <t>BOHORQUEZ LEON RAFAEL EDUARDO</t>
  </si>
  <si>
    <t>ARAUJO VILLALBA MIGUEL DANILO</t>
  </si>
  <si>
    <t>CADENA PINARGOTE ALVARO SANTIAGO</t>
  </si>
  <si>
    <t>URRESTA BURBANO NELSON EDUARDO</t>
  </si>
  <si>
    <t>GUAÑA FREIRE DIEGO PAUL</t>
  </si>
  <si>
    <t>YANEZ TIMBILA FREDDY JAVIER</t>
  </si>
  <si>
    <t>REVELO RUIZ JORGE EDUARDO</t>
  </si>
  <si>
    <t>ZEA PINTO MIGUEL ANTONIO</t>
  </si>
  <si>
    <t>GARCIA ALVARADO OSWALDO RUBEN</t>
  </si>
  <si>
    <t>ALOMOTO ALDANA CHRISTIAN MARIO</t>
  </si>
  <si>
    <t>CLC</t>
  </si>
  <si>
    <t>CONSULTORÍA LISTA CORTA</t>
  </si>
  <si>
    <t>MUÑOZ ONTANEDA CHRISTIAN RODRIGO</t>
  </si>
  <si>
    <t>MONTALVO SAA LEONARDO FABIAN</t>
  </si>
  <si>
    <t>CALDERON OLIVO JUAN GABRIEL</t>
  </si>
  <si>
    <t>SARAVIA RODRIGUEZ JUAN CARLOS</t>
  </si>
  <si>
    <t>PROAÑO HIDALGO IVAN RODRIGO</t>
  </si>
  <si>
    <t>VASQUEZ GUAÑA HUGO ERNESTO</t>
  </si>
  <si>
    <t>PEREZ MOLINA PATRICIO ERNESTO</t>
  </si>
  <si>
    <t>SALAZAR ZUÑIGA ANDRES AUGUSTO</t>
  </si>
  <si>
    <t>PILCO PILCO DIEGO DAVID</t>
  </si>
  <si>
    <t>FIN</t>
  </si>
  <si>
    <t>FERIA INCLUSIVA</t>
  </si>
  <si>
    <t>SERVICIO DE TRANSPORTE DE COMBUSTIBLE CRUDO REDUCIDO</t>
  </si>
  <si>
    <t>CHASIPANTA GONZALEZ JUAQUIN ALFREDO</t>
  </si>
  <si>
    <t>INM</t>
  </si>
  <si>
    <t>ARRENDAMIENTO BIENES INMUEBLES</t>
  </si>
  <si>
    <t>DE TRINIDAD MOSCOSO EMILIA FERNANDA</t>
  </si>
  <si>
    <t>JACOME MOREJON MERCI YOLANDA</t>
  </si>
  <si>
    <t>CPN</t>
  </si>
  <si>
    <t>ESTRELLA PROAÑO MONICA PATRICIA</t>
  </si>
  <si>
    <t>BALSECA GRANJA MILTON VICENTE</t>
  </si>
  <si>
    <t>SALAO REY CHRISTIAN VICTOR</t>
  </si>
  <si>
    <t>MOLINA BAUTISTA CARLOS AUGUSTO</t>
  </si>
  <si>
    <t>CEVALLOS COLLAGUAZO MARCO FABIAN</t>
  </si>
  <si>
    <t>MCBS</t>
  </si>
  <si>
    <t>MENOR CUANTÍA BIENES Y SERVICIOS</t>
  </si>
  <si>
    <t>ULLAURI ROSILLO MARLON VINICIO</t>
  </si>
  <si>
    <t>CAHUASQUI PROAÑO DARWIN PAUL</t>
  </si>
  <si>
    <t>LOPEZ DUEÑAS VERONICA VANESSA</t>
  </si>
  <si>
    <t>ADQUISICIÓN DE KITs COLORIMÉTRICO PARA ANÁLISIS DE PCB’s</t>
  </si>
  <si>
    <t>TOCTAQUIZA VARGAS JUAN CARLOS</t>
  </si>
  <si>
    <t>CHASIPANTA GONZALEZ JOAQUIN ALFREDO</t>
  </si>
  <si>
    <t>JIMENEZ SANCHEZ MAX MANUEL</t>
  </si>
  <si>
    <t>CASTRO MALDONADO DANILO JAVIER</t>
  </si>
  <si>
    <t>MCOB</t>
  </si>
  <si>
    <t>MENOR CUANTÍA OBRAS</t>
  </si>
  <si>
    <t>HERNANDEZ ENRIQUEZ KARLA EUGENIA</t>
  </si>
  <si>
    <t>ADQUISICIÓN DE ACEITES LUBRICANTES PARA LA EMPRESA ELÉCTRICA QUITO</t>
  </si>
  <si>
    <t>ENRIQUEZ LOPEZ PABLO ROBERTO</t>
  </si>
  <si>
    <t>MORENO MEJIA JORGE ANIBAL</t>
  </si>
  <si>
    <t>CALVACHE CALVACHE MARIO RICARDO</t>
  </si>
  <si>
    <t>GRANDA UNTUÑA DAVID FABRICIO</t>
  </si>
  <si>
    <t>CASILLAS PEÑA GERMAN ISRAEL</t>
  </si>
  <si>
    <t>ADQUISICIÓN DE REPUESTOS ORIGINALES NUEVOS SIN USO NO MODIFICADOS PARA LAS CENTRIFUGADORAS DE ACEITE DE SISTEMA DE LAS UNIDADES DE GENERACIÓN DE LA CENTRAL TÉRMICA GUALBERTO HERNÁNDEZ</t>
  </si>
  <si>
    <t>CRIOLLO CHANATASIG MARIO OSCAR</t>
  </si>
  <si>
    <t>LICSE</t>
  </si>
  <si>
    <t>LICITACIÓN SEGUROS</t>
  </si>
  <si>
    <t>CONTRATACIÓN DE SEGUROS GENERALES: MULTIRIESGO, RESPONSABILIDAD CIVIL, TRANSPORTE INTERNO, FIDELIDAD, VEHÍCULOS, EQUIPO Y MAQUINARIA, TRANSPORTE DE DINERO Y VALORES, PARA AMPARAR LOS BIENES DE PROPIEDAD DE LA EMPRESA ELÉCTRICA QUITO</t>
  </si>
  <si>
    <t>CRUZ TIXI GUSTAVO JOSE</t>
  </si>
  <si>
    <t>MONITOREOS AMBIENTALES DE LAS INSTALACIONES DE GENERACIÓN DE LA EMPRESA ELÉCTRICA</t>
  </si>
  <si>
    <t>VIZCAINO GUZMAN VERONICA ESPERANZA</t>
  </si>
  <si>
    <t>Calificación de Participantes</t>
  </si>
  <si>
    <t>JACOME CUJI DIEGO EFRAIN</t>
  </si>
  <si>
    <t>ADQUISICIÓN DE CONDUCTOR DE ALTA TEMPERATURA 1000 AMPERIOS, INCLUYE EL SUMINISTRO DE HERRAJES DE ALTA TEMPERATURA</t>
  </si>
  <si>
    <t>CARRERA SILVA JUAN GABRIEL</t>
  </si>
  <si>
    <t>ADQUISICIÓN DE COMPUTADORAS DE ESCRITORIO TODO EN UNO, PORTÁTILES Y WORKSTATIONS</t>
  </si>
  <si>
    <t>PILAY PONCE DIANA ESTELA</t>
  </si>
  <si>
    <t>ADQUISICIÓN DE CABLES DE CONTROL Y FUERZA VARIOS TIPOS</t>
  </si>
  <si>
    <t>SALCEDO GARCES JAINE RICARDO</t>
  </si>
  <si>
    <t>SUMINISTRO DEL SISTEMA DE CONTROL DE LA CENTRAL HIDROELÉCTRICA NAYÓN</t>
  </si>
  <si>
    <t>SERVICIO DE MANTENIMIENTO PARA POSTES Y DUCTOS DE LA EEQ QUE REGISTRAN AFECTACIONES POR ARRENDATARIOS</t>
  </si>
  <si>
    <t>CARDENAS AGUILAR LUIS ALFONSO</t>
  </si>
  <si>
    <t>BURBANO PACHECO ALEJANDRA MELISSA</t>
  </si>
  <si>
    <t>BAQUERO AGUIRRE JUAN CARLOS</t>
  </si>
  <si>
    <t>CARRERA VILLACRES ISADORA DEL ROCIO</t>
  </si>
  <si>
    <t>TOAPANTA LUNA ROBERTO STALIN</t>
  </si>
  <si>
    <t>Por Adjudicar</t>
  </si>
  <si>
    <t>RIOS BAYAS DANIEL MARCELO</t>
  </si>
  <si>
    <t>CAMBIO DE VOLTAJE MEDIANTE LA CONSTRUCCIÓN DEL PRIMARIO 72A DE LA SUBESTACIÓN PARQUE METROPOLITANO (CAROLINA 4)</t>
  </si>
  <si>
    <t>REVELO JORGE</t>
  </si>
  <si>
    <t>SAA MONTALVO LEONARDO FABIAN</t>
  </si>
  <si>
    <t>ADQUISICIÓN DE UN EQUIPO DE TRATAMIENTO DE ACEITE DIELÉCTRICO</t>
  </si>
  <si>
    <t>PERALTA ALMEIDA SEBASTIAN</t>
  </si>
  <si>
    <t>ADQUISICIÓN DE SWITCHES PARA EL PROYECTO AMPLIACIÓN DE LA SUBESTACIÓN SANTA ROSA</t>
  </si>
  <si>
    <t>OSORIO MOREIRA GABRIELA JUDITH</t>
  </si>
  <si>
    <t>MEJORAMIENTO DE LA CALIDAD DE LAS LÍNEAS DE 46 kV PLAYÓN - ESCUELA SUCRE- LA MARÍN; GRANDA CENTENO.</t>
  </si>
  <si>
    <t>Suspendido</t>
  </si>
  <si>
    <t>FONSECA PASTOR FREDD ANTONIO</t>
  </si>
  <si>
    <t>ARIAS LAZO PABLO ESTEBAN</t>
  </si>
  <si>
    <t>CEDEÑO SARANGO ALEXY PAUL</t>
  </si>
  <si>
    <t>BASTIDAS CORNEJO CARLOS GUSTAVO</t>
  </si>
  <si>
    <t>SERVICIO DE EMPASTE Y PINTURA PARA INSTALACIONES DE LA EMPRESA ELÉCTRICA QUITO.</t>
  </si>
  <si>
    <t>LICBS-EEQ-GAF01-2021</t>
  </si>
  <si>
    <t>SERVICIO DE SEGURIDAD Y VIGILANCIA ARMADA PARA TODAS LAS DEPENDENCIAS DE LA EEQ.</t>
  </si>
  <si>
    <t>RES-EEQ-GG001-2021</t>
  </si>
  <si>
    <t>ROSERO NEGRETE DIEGO JAVIER</t>
  </si>
  <si>
    <t>CONTRATOS ENTRE ENTIDADES PÚBLICAS</t>
  </si>
  <si>
    <t>RES-EEQ-GC001-2021</t>
  </si>
  <si>
    <t>GARZÓN CAJASGABRIEL ALEJANDRO</t>
  </si>
  <si>
    <t>INM-EEQ-GAF001-2021</t>
  </si>
  <si>
    <t>ARRIENDO DE LAS OFICINAS UBICADAS EN EL 3, 4, 5 ,6 Y 7mo PISO, DEL EDIFICIO "EL TRANSFORMADOR</t>
  </si>
  <si>
    <t>GALARZA ESPINOSA FANNY PIEDAD</t>
  </si>
  <si>
    <t>RES-EEQ-GGS001-2021</t>
  </si>
  <si>
    <t xml:space="preserve"> ADQUISICIÓN DE CONSUMIBLES Y ACCESORIOS PARA MARQUILLADORA BRADY</t>
  </si>
  <si>
    <t>COTBS-EEQ-GC004-2021</t>
  </si>
  <si>
    <t>SERVICIO DE INSTALACIÓN ELÉCTRICA; INSTALACIÓN, CAMBIO Y/O REUBICACIÓN DE MEDIDORES, MANTENIMIENTO DE ACOMETIDAS Y REPARACIONES EN LA ZONA PERIFÉRICA AGENCIA SANGOLQUÍ O EN OTROS SITIOS INDICADOS POR LA EMPRESA ELÉCTRICA QUITO DENTRO DE SU ÁREA DE SERVICIO</t>
  </si>
  <si>
    <t>FLORES SANCHEZ CARLOS ALBERTO</t>
  </si>
  <si>
    <t>SIE-EEQ-GC003-2021</t>
  </si>
  <si>
    <t>SERVICIOS TÉCNICOS PARA TOMA DE LECTURAS EN LÍNEA, REPARTO DE FACTURAS Y REPARTO DE DOCUMENTOS ADICIONALES Y LECTO FACTURACIÓN PARA LA AGENCIA CALDERÓN O EN OTROS SITIOS INDICADOS POR LA EMPRESA ELÉCTRICA QUITO DENTRO DE SU ÁREA DE SERVICIO</t>
  </si>
  <si>
    <t>SANTANDER QUIROZ GUSTAVO EDMUNDO</t>
  </si>
  <si>
    <t>VEGA RON JOSE JACINTO</t>
  </si>
  <si>
    <t>CDC-EEQ-PSA001-2021</t>
  </si>
  <si>
    <t>CONSULTORÍA PARA LA ACTUALIZACIÓN DEL PLAN DE MANEJO AMBIENTAL PARA LA CONSTRUCCIÓN Y OPERACIÓN DE LA LÍNEA DE TRANSMISIÓN ELÉCTRICA Y SUBESTACIÓN BICENTENARIO PARA ALIMENTAR EL METRO DE QUITO</t>
  </si>
  <si>
    <t>BONILLA VALENCIA SARA MARÍA</t>
  </si>
  <si>
    <t>INM-EEQ-GAF002-2021</t>
  </si>
  <si>
    <t>ARRIENDO DE INMUEBLE EDIFICIO LAS CASAS</t>
  </si>
  <si>
    <t>CLC-EEQ-GAF001-2021</t>
  </si>
  <si>
    <t>CONSULTORÍA PARA EL INVENTARIO Y AVALÚO DE LOS BIENES EN SERVICIO Y EL CÁLCULO DEL DETERIORO DEL VALOR DE LOS ACTIVOS DE LA EMPRESA ELÉCTRICA QUITO</t>
  </si>
  <si>
    <t>REDROVAN ANDRADE GABRIEL ALEJANDRO</t>
  </si>
  <si>
    <t>POTOSI AGUIAR WALTER WLADIMIR</t>
  </si>
  <si>
    <t>SIE-EEQ-GC002-2021</t>
  </si>
  <si>
    <t>SERVICIOS TÉCNICOS PARA TOMA DE LECTURAS EN LÍNEA, REPARTO DE FACTURAS Y REPARTO DE DOCUMENTOS ADICIONALES Y LECTO FACTURACIÓN PARA LA AGENCIA EL QUINCHE O EN OTROS SITIOS INDICADOS POR LA EMPRESA ELÉCTRICA QUITO DENTRO DE SU ÁREA DE SERVICIO.</t>
  </si>
  <si>
    <t xml:space="preserve">SANTANDER QUIROZ GUSTAVO EDMUNDO </t>
  </si>
  <si>
    <t>COTBS-EEQ-GC005-2021</t>
  </si>
  <si>
    <t>SERVICIO DE INSTALACIÓN ELÉCTRICA; INSTALACIÓN, CAMBIO Y/O REUBICACIÓN DE MEDIDORES, MANTENIMIENTO DE ACOMETIDAS Y REPARACIONES EN LA ZONA PERIFÉRICA AGENCIA TUMBACO O EN OTROS SITIOS INDICADOS POR LA EMPRESA ELÉCTRICA QUITO DENTRO DE SU ÁREA DE SERVICIO</t>
  </si>
  <si>
    <t>SIE-EEQ-GC001-2021</t>
  </si>
  <si>
    <t>SERVICIOS TÉCNICOS PARA TOMA DE LECTURAS EN LÍNEA, REPARTO DE FACTURAS Y REPARTO DE DOCUMENTOS ADICIONALES Y LECTO FACTURACIÓN PARA LA AGENCIA SAN ANTONIO O EN OTROS SITIOS INDICADOS POR LA EMPRESA ELÉCTRICA QUITO DENTRO DE SU ÁREA DE SERVICIO.</t>
  </si>
  <si>
    <t>COTBS-EEQ-GC006-2021</t>
  </si>
  <si>
    <t>SERVICIO DE INSTALACIÓN ELÉCTRICA; INSTALACIÓN, CAMBIO Y/O REUBICACIÓN DE MEDIDORES, MANTENIMIENTO DE ACOMETIDAS Y REPARACIONES EN LA ZONA PERIFÉRICA AGENCIA SAN ANTONIO O EN OTROS SITIOS INDICADOS POR LA EMPRESA ELÉCTRICA QUITO DENTRO DE SU ÁREA DE SERVICIO.</t>
  </si>
  <si>
    <t>INM-EEQ-GAF003-2021</t>
  </si>
  <si>
    <t>ARRIENDO DE INMUEBLE TERRENO PARA PARQUEADERO</t>
  </si>
  <si>
    <t>CDC-EEQ-PSA002-2021</t>
  </si>
  <si>
    <t>CONSULTORÍA PARA EL ESTUDIO DE IMPACTO AMBIENTAL DE LA SUBESTACIÓN NUEVA SANGOLQUÍ (CHILLOS – JIJÓN) Y SU ALIMENTACIÓN DESDE LA L/T A 138/23 KV, 40 MVA</t>
  </si>
  <si>
    <t>COTBS-EEQ-GC001-2021</t>
  </si>
  <si>
    <t>SERVICIO DE INSTALACIÓN ELÉCTRICA; INSTALACIÓN, CAMBIO Y/O REUBICACIÓN DE MEDIDORES, MANTENIMIENTO DE ACOMETIDAS Y REPARACIONES EN LA ZONA PERIFÉRICA AGENCIA NANEGALITO O EN OTROS SITIOS INDICADOS POR LA EMPRESA ELÉCTRICA QUITO DENTRO DE SU ÁREA DE SERVICIO</t>
  </si>
  <si>
    <t>CATE-EEQ-GC001-2021</t>
  </si>
  <si>
    <t>CE-20210001978480</t>
  </si>
  <si>
    <t>Caja de Protección Metálica para medidor energía eléctrica Polifásico, 400 mm x 220mm x 125 mm</t>
  </si>
  <si>
    <t>N/A</t>
  </si>
  <si>
    <t>CATE-EEQ-GC002-2021</t>
  </si>
  <si>
    <t>CE-20210001990420</t>
  </si>
  <si>
    <t>CATE-EEQ-GC003-2021</t>
  </si>
  <si>
    <t>CE-20210001999081</t>
  </si>
  <si>
    <t>CABLE DE ALUMINIO, AA-8000, TIPO SEU, CABLEADO, NEUTRO HELICOIDAL, 600 V, XLPE, 3 x 6 AWG</t>
  </si>
  <si>
    <t>CATE-EEQ-GC004-2021</t>
  </si>
  <si>
    <t>CE-20210002002184</t>
  </si>
  <si>
    <t>CABLE DE ALUMINIO, AA-8000, TIPO SEU, CABLEADO, NEUTRO HELICOIDAL, 600 V, XLPE, 3 x 4 AWG</t>
  </si>
  <si>
    <t>CATE-EEQ-GAF001-2021</t>
  </si>
  <si>
    <t>CE-20210002003328</t>
  </si>
  <si>
    <t>SIE-EEQ-GAF001-2021</t>
  </si>
  <si>
    <t>SERVICIO DE GALVANIZADO EN CALIENTE PARA HERRAJES Y POSTES METÁLICOS ORNAMENTALES.</t>
  </si>
  <si>
    <t>SIE-EEQ-GC012-2021</t>
  </si>
  <si>
    <t>ADQUISICIÓN DE CONECTOR TIPO GOLPE PARA CABLE 6 AWG A VARILLA 5/8 PULGADAS</t>
  </si>
  <si>
    <t>RES-EEQ-GG002-2021</t>
  </si>
  <si>
    <t>SOPORTE Y MANTENIMIENTO DE INFRAESTRUCTURA IBM CENTRO DE DATOS NACIONAL</t>
  </si>
  <si>
    <t>VELA ORTIZ ARMANDO GABRIEL</t>
  </si>
  <si>
    <t>RES-EEQ-GG003-2021</t>
  </si>
  <si>
    <t>SERVICIO DE SOPORTE Y MANTENIMIENTO DE INFRAESTRUCTURA IBM CENTRO DE DATOS –EEQ</t>
  </si>
  <si>
    <t>GUALOTO SUAREZ FRANZ MICHAEL</t>
  </si>
  <si>
    <t>COTBS-EEQ-GC007-2021</t>
  </si>
  <si>
    <t>SERVICIO DE INSTALACIÓN ELÉCTRICA; INSTALACIÓN, CAMBIO Y/O REUBICACIÓN DE MEDIDORES, MANTENIMIENTO DE ACOMETIDAS Y REPARACIONES EN LA ZONA PERIFÉRICA AGENCIA MACHACHI O EN OTROS SITIOS INDICADOS POR LA EMPRESA ELÉCTRICA QUITO DENTRO DE SU ÁREA DE SERVICIO</t>
  </si>
  <si>
    <t>INM-EEQ-GAF004-2021</t>
  </si>
  <si>
    <t>SIE-EEQ-GGS001-2021</t>
  </si>
  <si>
    <t>SIE-EEQ-GAF004-2021</t>
  </si>
  <si>
    <t>SERVICIO DE TRANSPORTE PARA EL PERSONAL OPERATIVO DE LA EEQ, SECTOR NORTE</t>
  </si>
  <si>
    <t>CANO ICAZA MARIA OLIMPIA</t>
  </si>
  <si>
    <t>SIE-EEQ-GC005-2021</t>
  </si>
  <si>
    <t>ADQUISICIÓN DE HERRAMIENTAS DE FIJACIÓN DE CLAVOS A BATERÍA Y CLAVOS DE ACERO DE 1 PULG. PARA PISTOLA DE FIJACIÓN</t>
  </si>
  <si>
    <t>CHANGOLUISA QUIROGA ANGEL MAURICIO</t>
  </si>
  <si>
    <t>SIE-EEQ-GD1K001-2021</t>
  </si>
  <si>
    <t>SIE-EEQ-GAF002-2021</t>
  </si>
  <si>
    <t>SERVICIO DE TRANSPORTE PARA EL PERSONAL OPERATIVO DE LA EEQ, SECTORES PERIFÉRICAS SUR</t>
  </si>
  <si>
    <t>GARCIA LEMA BYRON ANDRES</t>
  </si>
  <si>
    <t>GAVILANEZ BECERRA ANDREA CAROLINA</t>
  </si>
  <si>
    <t>SIE-EEQ-GAF003-2021</t>
  </si>
  <si>
    <t>SERVICIO DE TRANSPORTE PARA EL PERSONAL OPERATIVO DE LA EEQ, SECTORES CENTRO LOS CHILLOS</t>
  </si>
  <si>
    <t>SIE-EEQ-GD1K002-2021</t>
  </si>
  <si>
    <t>ADQUISICIÓN DE CINTAS PARA PUESTA A TIERRA</t>
  </si>
  <si>
    <t>SIE-EEQ-GAF006-2021</t>
  </si>
  <si>
    <t>Servicio de guardería para los hijos de los trabajadores de la Empresa Eléctrica Quito.</t>
  </si>
  <si>
    <t>MANTILLA VINUEZA DANIEL ALEJANDRO</t>
  </si>
  <si>
    <t>GUEVARA ERAZO MAURICIO WLADIMIR</t>
  </si>
  <si>
    <t>IGLESIAS CALDERON LIGIA ROSANA</t>
  </si>
  <si>
    <t>LICBS-EEQ-GGS01-2021</t>
  </si>
  <si>
    <t>INTERCAMBIADORES DE CALOR PARA LAS UNIDADES DE LA CENTRAL TERMOELÉCTRICA GUALBERTO HERNÁNDEZ</t>
  </si>
  <si>
    <t>COTBS-EEQ-GC008-2021</t>
  </si>
  <si>
    <t>SERVICIO DE INSTALACIÓN ELÉCTRICA: ACOMETIDA, MEDIDORES DE ENERGÍA ELÉCTRICA, CAMBIO, REUBICACIÓN Y/O MANTENIMIENTO EN EL ÁREA DE SERVICIO ZONA URBANA- SUR.</t>
  </si>
  <si>
    <t>QUIROGA CHICAIZA BAYRON ORLANDO</t>
  </si>
  <si>
    <t>ERAZO HERNANDEZ JORGE ESTUARDO</t>
  </si>
  <si>
    <t>SIE-EEQ-GC014-2021</t>
  </si>
  <si>
    <t>ADQUISICIÓN DE LECTOR ÓPTICO UNIVERSAL PARA MEDIDOR ELECTRÓNICO</t>
  </si>
  <si>
    <t>PALLO CHILUISA EDISON CLEVER</t>
  </si>
  <si>
    <t>SIE-EEQ-GGS002-2021</t>
  </si>
  <si>
    <t>ADQUISICIÓN DE CINCO TRANSFORMADORES TRIFÁSICOS TIPO PADMOUNTED KNAN 125 KVA 23 KV 220 V CONEXIÓN YY0 RADIAL MODIFICADO</t>
  </si>
  <si>
    <t>CATE-EEQ-GGS001-2021</t>
  </si>
  <si>
    <t>CE-20210002005528</t>
  </si>
  <si>
    <t>CABLE DE COBRE CABLEADO, 2000 V, TTU, 2/0 AWG, 19 HILOS</t>
  </si>
  <si>
    <t>CE-20210002005580</t>
  </si>
  <si>
    <t>SIE-EEQ-GC015-2021</t>
  </si>
  <si>
    <t>BENITEZ BENALCAZAR LUIS ALBERTO</t>
  </si>
  <si>
    <t>SIE-EEQ-GC013-2021</t>
  </si>
  <si>
    <t>ADQUISICIÓN DE EQUIPO PORTÁTIL PARA VERIFICACIÓN DE SISTEMAS TRIFÁSICOS CON IMPRESORA</t>
  </si>
  <si>
    <t>PALLO CHILUISA EDISON CLEBER</t>
  </si>
  <si>
    <t>CLC-EEQ-GGS001-2021</t>
  </si>
  <si>
    <t>CONSULTORIA PARA EL DISEÑO DE LA LINEA DE TRANSMISIÓN PEDRO VICENTE MALDONADO LOS BANCOS</t>
  </si>
  <si>
    <t>SIE-EEQ-PSA001-2021</t>
  </si>
  <si>
    <t>Gestión Integral de Desechos en Instalaciones de la Empresa Eléctrica Quito</t>
  </si>
  <si>
    <t>SIE-EEQ-GC016-2021</t>
  </si>
  <si>
    <t>ADQUISICIÓN DE CONTADORES DE ENERGÍA ELÉCTRICA PARA CLIENTES COMERCIALES E INDUSTRIALES Y BASES METÁLICAS TIPO SOCKET PARA CONTADOR TRIFÁSICO</t>
  </si>
  <si>
    <t>CHILUISA PALLO EDISON CLEBER</t>
  </si>
  <si>
    <t>MUÑOZ YUMBULEMA CARLOS FERNANDO</t>
  </si>
  <si>
    <t>SIE-EEQ-GGS003-2021</t>
  </si>
  <si>
    <t>ADQUISICIÓN DE GRASA LUBRICANTE BIODEGRADABLE Y SINTÉTICA A BASE DE LITIO</t>
  </si>
  <si>
    <t>VILLACRES DOMINGUEZ MARIO MANUEL</t>
  </si>
  <si>
    <t>RES-EEQ-GGS002-2021</t>
  </si>
  <si>
    <t>SUMINISTRO DEL SISTEMA DE CONTROL DE LA CENTRAL HIDROELÉCTRICA NAYON</t>
  </si>
  <si>
    <t>GARCES SALCEDO JAIME RICARDO</t>
  </si>
  <si>
    <t>CDC-EEQ-GAF001-2021</t>
  </si>
  <si>
    <t>CONTRATACIÓN DE AUDITORIA EXTERNA PARA EXPRESAR UNA OPINIÓN SOBRE LA RAZONABILIDAD DE LOS ESTADOS FINANCIEROS INDIVIDUALES Y CONSOLIDADOS DE LA EMPRESA ELÉCTRICA QUITO S.A., POR EL EJERCICIO ECONÓMICO TERMINADO AL 31 DE DICIEMBRE DE 2019</t>
  </si>
  <si>
    <t>GANCHALA MONTA ANA BELEN</t>
  </si>
  <si>
    <t>SIE-EEQ-GGS004-2021</t>
  </si>
  <si>
    <t>ADQUISICIÓN DE INVERSOR DC/AC DE 1 KVA</t>
  </si>
  <si>
    <t>ZAMBRANO JACOME HECTOR ARMANDO</t>
  </si>
  <si>
    <t>SIE-EEQ-GGS006-2021</t>
  </si>
  <si>
    <t>RES-EEQ-GGS003-2021</t>
  </si>
  <si>
    <t>SUMINISTRO DE UN MÓDULO DEL REGULADOR DE VELOCIDAD REIVAX</t>
  </si>
  <si>
    <t>CLC-EEQ-PSA001-2021</t>
  </si>
  <si>
    <t>RES-EEQ-GAF001-2021</t>
  </si>
  <si>
    <t>PROGRAMA DE ATENCIÓN AL CLIENTE Y GENERACIÓN DE BIENESTAR LABORAL PARA EL PERSONAL DE LA EMPRESA ELÉCTRICA QUITO</t>
  </si>
  <si>
    <t>ORBE FAZ GINNA VERÓNICA</t>
  </si>
  <si>
    <t>SIE-EEQ-GGS005-2021</t>
  </si>
  <si>
    <t>ADQUISICIÓN DE UN EQUIPO DE TRATAMIENTO DE ACEITE DIELÉCTRICO Y AISLAMIENTOS SOLIDOS PARA TRANSFORMADORES DE POTENCIA</t>
  </si>
  <si>
    <t>COTBS-EEQ-GGS01-2021</t>
  </si>
  <si>
    <t>ADQUISICIÓN DE UN SISTEMA DE BOMBEO DE AGUA CONTRA INCENDIOS CENTRAL HIDROELÉCTRICA PASOCHOA</t>
  </si>
  <si>
    <t>COTOB-EEQ-GGS01-2021</t>
  </si>
  <si>
    <t>Obras Civiles para la Modernización de la Central Hidroeléctrica Los Chillos</t>
  </si>
  <si>
    <t>CATE-EEQ-GAF002-2021</t>
  </si>
  <si>
    <t>CE-20210002016193</t>
  </si>
  <si>
    <t>Escritorio en L Minka I 1500 mm x 1500 mm, con cajonera</t>
  </si>
  <si>
    <t>NA</t>
  </si>
  <si>
    <t>CE-20210002016203</t>
  </si>
  <si>
    <t>Silla Chukuy</t>
  </si>
  <si>
    <t>CE-20210002016299</t>
  </si>
  <si>
    <t>Silla de visita</t>
  </si>
  <si>
    <t>RES-EEQ-GGS004-2021</t>
  </si>
  <si>
    <t>CONSTRUCCIÓN DE OBRAS CIVILES PARA SUBESTACIÓN PEDRO VICENTE MALDONADO</t>
  </si>
  <si>
    <t>TOACTAQUISA VARGAS JUAN CARLOS</t>
  </si>
  <si>
    <t>COTBS-EEQ-GAF01-2021</t>
  </si>
  <si>
    <t>SIE-EEQ-GAF007-2021</t>
  </si>
  <si>
    <t>Adquisición de Sillones Ergonómicos y Sillas Cajero para las diferentes áreas de la Empresa Eléctrica Quito</t>
  </si>
  <si>
    <t>ACUÑA SOSA WILLIAM MAURICIO</t>
  </si>
  <si>
    <t>SIE-EEQ-GD1E005-2021</t>
  </si>
  <si>
    <t>ADQUISICIÓN DE CABLE ACERO GALVANIZADO GRADO SIEMENS MARTIN 3/8 Pulg., DIAM. 7 HILOS, 3153 KG</t>
  </si>
  <si>
    <t>SIE-EEQ-GAF008-2021</t>
  </si>
  <si>
    <t>ADQUISICIÓN DE ACEITE HIDRÁULICO PARA LA EJECUCIÓN DE LOS MANTENIMIENTOS HIDRÁULICO DE GRÚAS Y CANASTILLAS</t>
  </si>
  <si>
    <t>SIE-EEQ-GGS007-2021</t>
  </si>
  <si>
    <t>SUMINISTRO DE BOBINAS DE DISPARO DE MÍNIMA TENSIÓN PARA DISYUNTORES DE MEDIO VOLTAJE 125 VDC</t>
  </si>
  <si>
    <t>SIE-EEQ-GAF009-2021</t>
  </si>
  <si>
    <t>SERVICIO DE MANTENIMIENTO PREVENTIVO Y CORRECTIVO DE MÁQUINAS MEDIDORAS DE CONDUCTORES ELÉCTRICOS PARA REALIZAR Y DEVANAR BOBINAS</t>
  </si>
  <si>
    <t>CATE-EEQ-GAF003-2021</t>
  </si>
  <si>
    <t>CE-20210002027300</t>
  </si>
  <si>
    <t>TIJERAS MEDIANAS DE 6 PULGADAS</t>
  </si>
  <si>
    <t>CE-20210002027301</t>
  </si>
  <si>
    <t>ESTILETE MEDIANO</t>
  </si>
  <si>
    <t>CE-20210002027321</t>
  </si>
  <si>
    <t>VINCHAS METALICAS DE CARPETA CAJA DE 50 U</t>
  </si>
  <si>
    <t>CE-20210002027322</t>
  </si>
  <si>
    <t>BORRADOR (MEDIANO) PARA LAPIZ</t>
  </si>
  <si>
    <t>CE-20210002027324</t>
  </si>
  <si>
    <t>BORRADORES DE ESFERO Y LAPIZ GRANDE</t>
  </si>
  <si>
    <t>CE-20210002027329</t>
  </si>
  <si>
    <t>GOMA LIQUIDA DE 120 CC</t>
  </si>
  <si>
    <t>CE-20210002027390</t>
  </si>
  <si>
    <t>SEPARADORES PLASTICOS A4 FUNDA ABECEDARIO</t>
  </si>
  <si>
    <t>CE-20210002027417</t>
  </si>
  <si>
    <t>DISPENSADOR DE CINTA PEQUEÑO</t>
  </si>
  <si>
    <t>CE-20210002027459</t>
  </si>
  <si>
    <t>CE-20210002027478</t>
  </si>
  <si>
    <t>MASKING DE 1 PULG. X 40 YARDAS MULTIUSO</t>
  </si>
  <si>
    <t>CE-20210002027557</t>
  </si>
  <si>
    <t>RESALTADORES VARIOS COLORES</t>
  </si>
  <si>
    <t>CE-20210002027559</t>
  </si>
  <si>
    <t>MARCADOR PERMANENTE ROJO PUNTA GRUESA</t>
  </si>
  <si>
    <t>CE-20210002027585</t>
  </si>
  <si>
    <t>CARPETA FOLDER DE CARTULINA KRAFT (VINCHA INCLUIDA)</t>
  </si>
  <si>
    <t>CE-20210002027587</t>
  </si>
  <si>
    <t>MASKING DE 3/4 PULG. X 40 YARDAS MULTIUSO</t>
  </si>
  <si>
    <t>RES-EEQ-GG004-2021</t>
  </si>
  <si>
    <t>PRODUCCIÓN Y PAUTA DE PUBLICIDAD DE INTERÉS PARA LOS CLIENTES Y USUARIOS IMPRESOS, RADIO, PANTALLAS, VALLAS Y REDES SOCIALES</t>
  </si>
  <si>
    <t>SIE-EEQ-GD1C003-2021</t>
  </si>
  <si>
    <t>ADQUISICIÓN DE IGNITORES TIPO SUPERPOSICIÓN PARA LÁMPARAS DE VAPOR DE SODIO DE 100 A 400 W</t>
  </si>
  <si>
    <t>SIE-EEQ-GD1C008-2021</t>
  </si>
  <si>
    <t>ADQUISICIÓN DE LÁMPARAS VAPOR DE SODIO, TUBULAR CLARA, ALTA PRESIÓN, VARIAS POTENCIAS</t>
  </si>
  <si>
    <t>COTBS-EEQ-GD003-2021</t>
  </si>
  <si>
    <t>SERVICIO DE ALBAÑILERÍA PARA CONSTRUCCIÓN DE REDES DE ALUMBRADO PÚBLICO SOTERRADAS EN EL ÁREA DE SERVICIO EEQ. S.A.</t>
  </si>
  <si>
    <t>TASINCHANA CHICAIZA DIEGO FERNANDO</t>
  </si>
  <si>
    <t>SIE-EEQ-GGS009-2021</t>
  </si>
  <si>
    <t>MERIZALDE MARTINEZ JUAN OSWALDO</t>
  </si>
  <si>
    <t>CARRERA ANALUISA VICTOR DAVID</t>
  </si>
  <si>
    <t>RES-EEQ-GGS005-2021</t>
  </si>
  <si>
    <t>SIE-EEQ-GD1C006-2021</t>
  </si>
  <si>
    <t>ADQUISICIÓN DE FOTOCONTROLES DE 120 V, 1000 W O 1800 VA, SIN BASE</t>
  </si>
  <si>
    <t>SIE-EEQ-GGS010-2021</t>
  </si>
  <si>
    <t>ADQUISICIÓN DE CABLES Y MATERIAL DE FIBRA ÓPTICA PARA USO EN VARIAS SUBESTACIONES</t>
  </si>
  <si>
    <t>ECHEVERRIA PABLO</t>
  </si>
  <si>
    <t>CATE-EEQ-GD001-2021</t>
  </si>
  <si>
    <t>CE-20210002028402</t>
  </si>
  <si>
    <t>CE-20210002028412</t>
  </si>
  <si>
    <t>CE-20210002028437</t>
  </si>
  <si>
    <t>CE-20210002028439</t>
  </si>
  <si>
    <t>CE-20210002028455</t>
  </si>
  <si>
    <t>CE-20210002028456</t>
  </si>
  <si>
    <t>CONDUCTOR DE Al, DESNUDO, CABLEADO, AAC, 4/0 AWG, 7 HILOS</t>
  </si>
  <si>
    <t>CE-20210002028458</t>
  </si>
  <si>
    <t>CE-20210002028460</t>
  </si>
  <si>
    <t>CE-20210002028465</t>
  </si>
  <si>
    <t>CE-20210002028467</t>
  </si>
  <si>
    <t>CONDUCTOR DE Al, DESNUDO, CABLEADO, ACSR, 4/0 AWG, 7 (6/1) HILOS</t>
  </si>
  <si>
    <t>COTBS-EEQ-GD004-2021</t>
  </si>
  <si>
    <t>SERVICIO DE MANO DE OBRA PARA CONSTRUCCIÓN DE REDES DE ALUMBRADO PÚBLICO ZONA SUR, AREA URBANA, AREA RURAL Y OTROS</t>
  </si>
  <si>
    <t>SIE-EEQ-GAF011-2021</t>
  </si>
  <si>
    <t>ADQUISICIÓN DE PERNOS ESPARRAGOS DE ACERO GALVANIZADO EN CALIENTE, PARA EL ENSAMBLAJE DE HERRAJES METÁLICOS</t>
  </si>
  <si>
    <t>MUÑOZ FIALLOS JOSE MELECIO</t>
  </si>
  <si>
    <t xml:space="preserve">	CEVALLOS COLLAGUAZO MARCO FABIAN</t>
  </si>
  <si>
    <t>COTBS-EEQ-GD002-2021</t>
  </si>
  <si>
    <t>SERVICIO DE MANO DE OBRA PARA CONSTRUCCIÓN DE REDES DE ALUMBRADO PÚBLICO ZONA NORTE, AREA URBANA, AREA RURAL Y OTROS.</t>
  </si>
  <si>
    <t xml:space="preserve">	TASINCHANA CHICAIZA DIEGO FERNANDO</t>
  </si>
  <si>
    <t>VERIFICACIÓN DE PRODUCCIÓN NACIONAL</t>
  </si>
  <si>
    <t>CPN-EEQ-GAF001-2021</t>
  </si>
  <si>
    <t>1 MONTACARGAS ELÉCTRICO DE 1.5 TONELADAS Y 3 MONTACARGAS ELÉCTRICOS DE 3 TONELADAS DE CAPACIDAD QUE CUMPLAN CON EL PRINCIPIO DE VIGENCIA TECNOLOGICA</t>
  </si>
  <si>
    <t>COTBS-EEQ-GD001-2021</t>
  </si>
  <si>
    <t>SERVICIO DE MANO DE OBRA PARA CONSTRUCCIÓN DE REDES DE ALUMBRADO PÚBLICO ZONA CENTRO, AREA URBANA, AREA RURAL Y OTROS.</t>
  </si>
  <si>
    <t xml:space="preserve">	NARANJO DEMERA EDISON</t>
  </si>
  <si>
    <t>CPN-EEQ-GAF002-2021</t>
  </si>
  <si>
    <t>ADQUISICIÓN DE 1 MONTACARGAS DUAL GASOLINA Y GAS DE 4 TONELADAS DE CAPACIDAD Y 2 MONTACARGAS DE 6 TONELADAS DE CAPACIDAD A DIÉSEL QUE CUMPLAN CON EL</t>
  </si>
  <si>
    <t>ROBLES FLORES DAVID</t>
  </si>
  <si>
    <t>SIE-EEQ-GD1C007-2021</t>
  </si>
  <si>
    <t>ADQUISICIÓN DE BALASTROS PARA LÁMPARAS DE VAPOR DE SODIO ALTA PRESIÓN, VARIAS CAPACIDADES.</t>
  </si>
  <si>
    <t>CDC-EEQ-PSA003-2021</t>
  </si>
  <si>
    <t>CDC-EEQ-GGS001-2021</t>
  </si>
  <si>
    <t>DISEÑO DE INGENIERÍA DE DETALLE PARA EL MEJORAMIENTO DEL SISTEMA DE REFRIGERACIÓN DE LA CENTRAL CUMBAYÁ Y DE LA UNIDAD Nro. 6 DE LA CENTRAL GUANGOPOLO DE LA EEQ</t>
  </si>
  <si>
    <t>Mecánico 1 de la Sección de Mantenimiento Mecánico de
Centrales de la EEQ</t>
  </si>
  <si>
    <t>SIE-EEQ-GD1O004-2021</t>
  </si>
  <si>
    <t>ADQUISICIÓN DE CELDAS MODULARES CON ELBOW CONECTOR, JUEGO DE ACOPLES PARA BARRA AISLADA, Y ARMARIO DE TELECONTROL</t>
  </si>
  <si>
    <t>SIE-EEQ-GGS011-2021</t>
  </si>
  <si>
    <t>SIE-EEQ-TIC001-2021</t>
  </si>
  <si>
    <t>HERRERA LARA ROBERTO CARLOS</t>
  </si>
  <si>
    <t>RAMOS MONTERO RICARDO RAY</t>
  </si>
  <si>
    <t>INM-EEQ-GAF005-2021</t>
  </si>
  <si>
    <t>ARRIENDO DE LAS OFICINAS UBICADAS EN LA PLANTA BAJA, 1, 2 y 3er PISO, DEL EDIFICIO "ÁLVAREZ CAÑIZARES?, PARTE POSTERIOR</t>
  </si>
  <si>
    <t>SIE-EEQ-GGS008-2021</t>
  </si>
  <si>
    <t>ADQUISICIÓN DE LLANTAS, TUBOS Y PROTECTORES DE TUBOS PARA EL EQUIPO CAMINERO DEL DEPARTAMENTO DE DISEÑO, FISCALIZACIÓN Y MANTENIMIENTO DE OBRAS HIDRÁULICAS</t>
  </si>
  <si>
    <t>QUILACHAMIN MUÑOZ EDGAR PATRICIO</t>
  </si>
  <si>
    <t>RES-EEQ-GG005-2021</t>
  </si>
  <si>
    <t>RES-EEQ-GGS007-2021</t>
  </si>
  <si>
    <t>JIMENEZ CARRERA MARIA FERNANDA</t>
  </si>
  <si>
    <t>SIE-EEQ-GAF014-2021</t>
  </si>
  <si>
    <t>Adquisición de Alcohol Antiséptico y Gel Alcohol Antiséptico para varias dependencias de la EEQ</t>
  </si>
  <si>
    <t>CATE-EEQ-GAF004-2021</t>
  </si>
  <si>
    <t>CE-20210002036759</t>
  </si>
  <si>
    <t>CE-20210002036791</t>
  </si>
  <si>
    <t>CE-20210002036819</t>
  </si>
  <si>
    <t>CE-20210002036820</t>
  </si>
  <si>
    <t>CE-20210002036879</t>
  </si>
  <si>
    <t>BORDADOS DE ALTA CALIDAD DE HASTA 10 HILOS / CAMISETA CUELLO REDONDO SIN MANGAS</t>
  </si>
  <si>
    <t>CE-20210002036904</t>
  </si>
  <si>
    <t>CE-20210002036963</t>
  </si>
  <si>
    <t>BORDADOS DE ALTA CALIDAD DE HASTA 10 HILOS / CAMISETA MANGA LARGA 100% ALGODÓN</t>
  </si>
  <si>
    <t>RES-EEQ-GG006-2021</t>
  </si>
  <si>
    <t>AVISOS EN MEDIOS SOBRE NECESIDADES INSTITUCIONALES REMATES CONVOCATORIAS, ARRENDAMIENTOS</t>
  </si>
  <si>
    <t>SIE-EEQ-GAF015-2021</t>
  </si>
  <si>
    <t>SERVICIO DE LAVADO, ENGRASADO, PULVERIZADO Y ENCERADO DE VEHICULOS.</t>
  </si>
  <si>
    <t>CAVALLOS COLLAGUAZO MARCO FABIAN</t>
  </si>
  <si>
    <t>RES-EEQ-GAF002-2021</t>
  </si>
  <si>
    <t>SIE-EEQ-GAF013-2021</t>
  </si>
  <si>
    <t>RES-EEQ-GGS008-2021</t>
  </si>
  <si>
    <t>ADQUSICIÓN DE REPUESTOS ORIGINALES NUEVOS SIN USO NO MODIFICADOS PARA CENTRIFUGADORA DE CIENO MARCA MACFUGE DE LA CENTRAL TÉRMICA GUALBERTO HERNÁNDEZ</t>
  </si>
  <si>
    <t>SIE-EEQ-GAF012-2021</t>
  </si>
  <si>
    <t>Prestación de servicios para la realización de exámenes ocupacionales: pre, post y periódicos, a los colaboradores de la Empresa Eléctrica Quito</t>
  </si>
  <si>
    <t>LEDESMA HIDALGO MARIA ISABEL</t>
  </si>
  <si>
    <t>KING HURTADO WENDY MERCEDES</t>
  </si>
  <si>
    <t>SIE-EEQ-GD1B009-2021</t>
  </si>
  <si>
    <t>ADQUISICIÓN DE TIRAFUSIBLES TIPO H, T Y DUAL</t>
  </si>
  <si>
    <t>VILLACRES CACHAGUAY JORGE BERNARDO</t>
  </si>
  <si>
    <t>MCOB-EEQ-GPE001-2021</t>
  </si>
  <si>
    <t>TUBON GUERRON EDISSON ARMANDO</t>
  </si>
  <si>
    <t>SIE-EEQ-GAF010-2021</t>
  </si>
  <si>
    <t>ADQUISICIÓN DE NEUMÁTICOS PARA VEHÍCULOS DE LA EMPRESA ELÉCTRICA QUITO</t>
  </si>
  <si>
    <t>MORALES LUIS RODRIGO</t>
  </si>
  <si>
    <t>LICOB-EEQ-GGS01-2021</t>
  </si>
  <si>
    <t>CONSTRUCCIÓN DE OBRAS CIVILES Y MONTAJE DE TRAMO 2 SUBTERRÁNEO L/T BICENTENARIO, INCLUYE MATERIALES.</t>
  </si>
  <si>
    <t>INM-EEQ-GAF006-2021</t>
  </si>
  <si>
    <t>ARRIENDO DE LAS OFICINAS UBICADAS EN LA PLANTA BAJA 1, 2, 3, 4, 5 Y 6 PISO, DEL EDIFICIO"ÁLVAREZ CAÑIZARES? PARTE PRINCIPAL</t>
  </si>
  <si>
    <t>MCBS-EEQ-GAF003-2021</t>
  </si>
  <si>
    <t>SERVICIO DE ABASTECIMIENTO DE COMBUSTIBLE PARA EL PARQUE AUTOMOTOR DE LA EEQ - ZONA 9 (San Miguel de los Bancos).</t>
  </si>
  <si>
    <t>TIPAN GUALLASAMIN CHRISTIAN GIOVANNI</t>
  </si>
  <si>
    <t>SIE-EEQ-GAF018-2021</t>
  </si>
  <si>
    <t>ADQUISICIÓN DE VARILLAS DE ACERO DE VARIAS MEDIDAS</t>
  </si>
  <si>
    <t>SIE-EEQ-GAF019-2021</t>
  </si>
  <si>
    <t>ADQUISICIÓN DE TUBOS DE ACERO NEGROS PARA SER UTILIZADOS EN LA CONSTRUCCIÓN DE POSTES METALICOS ORNAMENTALES</t>
  </si>
  <si>
    <t>MCBS-EEQ-GG001-2021</t>
  </si>
  <si>
    <t>SERVICIO DE MANTENIMIENTO PREVENTIVO Y CORRECTIVO DE EQUIPAMIENTO DE DATACENTER</t>
  </si>
  <si>
    <t>SIE-EEQ-GAF017-2021</t>
  </si>
  <si>
    <t>SERVICIO DE ENDEREZADA, PINTURA DE CARROCERIA Y TRABAJOS DE REPARACIÓN DE FIBRA DE VIDRIO.</t>
  </si>
  <si>
    <t>SALAS NARVAEZ MARCO STALIN</t>
  </si>
  <si>
    <t>SIE-EEQ-GAF016-2021</t>
  </si>
  <si>
    <t>SERVICIO DE CAPACITACIÓN PARA LA CERTIFICACIÓN DE COMPETENCIAS LABORALES - PREVENCIÓN DE RIESGOS LABORALES: ENERGIA ELECTRICA.</t>
  </si>
  <si>
    <t>MCBS-EEQ-GAF004-2021</t>
  </si>
  <si>
    <t>SERVICIO DE ABASTECIMIENTO DE COMBUSTIBLE PARA EL PARQUE AUTOMOTOR DE LA EEQ – ZONA 1 (El Chaco – Quijos)</t>
  </si>
  <si>
    <t>CPO</t>
  </si>
  <si>
    <t>CONSULTORÍA CONCURSO PÚBLICO</t>
  </si>
  <si>
    <t>CPO-EEQ-GGS001-2021</t>
  </si>
  <si>
    <t>DISEÑO DE LAS LÍNEAS DE TRANSMISIÓN SISTEMA NORORIENTAL TABLÓN – SAN RAFAEL A 138 KV</t>
  </si>
  <si>
    <t>INM-EEQ-GAF007-2021</t>
  </si>
  <si>
    <t>ARRIENDO DEL LOCAL COMERCIAL No. A-11, UBICADO EN EL CENTRO COMERCIAL ELRECREO</t>
  </si>
  <si>
    <t>LICITACIÓN DE BIENES Y SERVICIOS</t>
  </si>
  <si>
    <t>LICBS-EEQ-GGS02-2021</t>
  </si>
  <si>
    <t>SUMINISTRO DE CENTRIFUGADORAS DE COMBUSTIBLE (CRUDO REDUCIDO) PARA LOS MOTORES DE LA CENTRAL TERMOELÉCTRICA GUALBERTO HERNÁNDEZ</t>
  </si>
  <si>
    <t>CDC-EEQ-GAF002-2021</t>
  </si>
  <si>
    <t>CONTRATACIÓN DE ESTUDIO DE CÁLCULO ACTUARIAL Y DESAHUCIO DEL VALOR ACTUAL DE LA RESERVA MATEMÁTICA (JUBILADOS Y JUBILACIÓN PATRONAL) POR EL AÑO 2020</t>
  </si>
  <si>
    <t>RECALDE JIMENEZ SOFIA ELIZABETH</t>
  </si>
  <si>
    <t>COTBS-EEQ-GC003-2021</t>
  </si>
  <si>
    <t>SERVICIO DE INSTALACIÓN ELÉCTRICA: ACOMETIDA, MEDIDORES DE ENERGÍA ELÉCTRICA, CAMBIO, REUBICACIÓN Y/O MANTENIMIENTO EN EL ÁREA DE SERVICIO ZONA URBANA- NORTE</t>
  </si>
  <si>
    <t>AGAMA RENGIFO CRISTIAN FERNANDO</t>
  </si>
  <si>
    <t>CPN-EEQ-GAF003-2021</t>
  </si>
  <si>
    <t>ADQUISICIÓN DE 1 MONTACARGAS DUAL GASOLINA Y GAS DE 4 TONELADAS DE CAPACIDAD Y 2 MONTACARGAS DE 6 TONELADAS DE CAPACIDAD A DIÉSEL ....</t>
  </si>
  <si>
    <t>FLORES DAVID ROBLES</t>
  </si>
  <si>
    <t>COTBS-EEQ-GC010-2021</t>
  </si>
  <si>
    <t>SERVICIO DE INSTALACIÓN ELÉCTRICA: ACOMETIDA, MEDIDORES DE ENERGÍA ELÉCTRICA, CAMBIO, REUBICACIÓN Y/O MANTENIMIENTO EN EL ÁREA DE SERVICIO ZONA URBANA</t>
  </si>
  <si>
    <t>CHALAN CALISPA ANGEL FRANCISCO</t>
  </si>
  <si>
    <t>CLC-EEQ-GAF002-2021</t>
  </si>
  <si>
    <t>CONTRATACIÓN DE AUDITORIA EXTERNA PARA EXPRESAR UNA OPINIÓN SOBRE LA RAZONABILIDAD DE LOS ESTADOS FINANCIEROS INDIVIDUALES Y CONSOLIDADOS DE LA EMPRESA ELÉCTRICA QUITO S.A., POR EL EJERCICIO ECONÓMICO TERMINADO DE LOS AÑOS 2019 Y 2020</t>
  </si>
  <si>
    <t>CLAUDIO OÑA MARIA BELEN</t>
  </si>
  <si>
    <t>SIE-EEQ-GAF023-2021</t>
  </si>
  <si>
    <t>ADQUISICIÓN DE EQUIPOS DE PROTECCIÓN PERSONAL: botas de caucho dieléctrica, terno térmico (chaqueta y pantalón).</t>
  </si>
  <si>
    <t>SIE-EEQ-GGS012-2021</t>
  </si>
  <si>
    <t>ADQUISICIÓN DE PACKING DITTO COPPER ASBESTS PARA LAS UNIDADES DE GENERACIÓN DE LA CENTRAL TÉRMICA GUALBERTO HERNÁNDEZ</t>
  </si>
  <si>
    <t>SIE-EEQ-GC017-2021</t>
  </si>
  <si>
    <t>ADQUISICIÓN DE MULTICONDUCTOR DE ALUMINIO PARA ACOMETIDAS</t>
  </si>
  <si>
    <t>CAIZA SEPA OSCAR BRYAN</t>
  </si>
  <si>
    <t>SIE-EEQ-GAF022-2021</t>
  </si>
  <si>
    <t>ADQUISICIÓN DE PROTECTORES SOLARES PARA EL PERSONAL DE LA EMPRESA ELÉCTRICA QUITO.</t>
  </si>
  <si>
    <t>SIE-EEQ-GC006-2021</t>
  </si>
  <si>
    <t>SERVICIOS TÉCNICOS PARA CORTES Y RECONEXIONES PARA LA AGENCIA CALDERÓN O EN OTROS SITIOS INDICADOS POR LA EMPRESA ELÉCTRICA QUITO DENTRO DE SU ÁREA DE SERVICIO.</t>
  </si>
  <si>
    <t>RES-EEQ-GGS009-2021</t>
  </si>
  <si>
    <t>SIE-EEQ-GD1B010-2021</t>
  </si>
  <si>
    <t>ADQUISICIÓN DE SECCIONADOR BARRA UNIPOLAR ABIERTO 27 KV CON CAMARA ROMPE ARCO</t>
  </si>
  <si>
    <t>Preguntas, Respuestas y Aclaraciones</t>
  </si>
  <si>
    <t>SIE-EEQ-GAF020-2021</t>
  </si>
  <si>
    <t>ADQUISICIÓN DE MATERIALES PARA LA CONSTRUCCIÓN Y EL MANTENIMIENTO DE TREPADORAS PARA POSTES DE HORMIGON DE LA EMPRESA ELECTRICA QUITO</t>
  </si>
  <si>
    <t>SIE-EEQ-GPL001-2021</t>
  </si>
  <si>
    <t>BARBA CLAVIJO MARIO ARTURO</t>
  </si>
  <si>
    <t>MONTALUISA MONTALUISA CARLOS VINICIO</t>
  </si>
  <si>
    <t>SIE-EEQ-GC010-2021</t>
  </si>
  <si>
    <t>SERVICIOS TÉCNICOS PARA CORTES Y RECONEXIONES PARA LA AGENCIA PEDRO VICENTE MALDONADO, NANEGALITO O EN OTROS SITIOS INDICADOS POR LA EMPRESA ELÉCTRICA QUITO DENTRO DE SU ÁREA DE SERVICIO.</t>
  </si>
  <si>
    <t>CATE-EEQ-GC005-2021</t>
  </si>
  <si>
    <t>CE-20210002056135</t>
  </si>
  <si>
    <t>Caja de Protección Metálica para medidor energía eléctrica Monofásico, 300 mm x 200mm x 125 mm</t>
  </si>
  <si>
    <t>CATE-EEQ-GAF005-2021</t>
  </si>
  <si>
    <t>CE-20210002058070</t>
  </si>
  <si>
    <t>PARES DE PILAS AAA RECARGABLE</t>
  </si>
  <si>
    <t>CE-20210002058071</t>
  </si>
  <si>
    <t>PARES DE PILAS AA RECARGABLE</t>
  </si>
  <si>
    <t>CE-20210002058104</t>
  </si>
  <si>
    <t>PARES DE PILAS AAA (ALCALINA)</t>
  </si>
  <si>
    <t>CE-20210002058105</t>
  </si>
  <si>
    <t>PARES DE PILAS AA (ALCALINA)</t>
  </si>
  <si>
    <t>CE-20210002058107</t>
  </si>
  <si>
    <t>PARES DE PILAS C (ALCALINA)</t>
  </si>
  <si>
    <t>TIPO_DE_COMPRA</t>
  </si>
  <si>
    <t>COMUNICACIÓN SOCIAL – SELECCIÓN DE PROVEEDORES</t>
  </si>
  <si>
    <t xml:space="preserve">CONCURSO PÚBLICO      </t>
  </si>
  <si>
    <t>CONTRATACIÓN DIRECTA</t>
  </si>
  <si>
    <t>FERIAS INCLUSIVAS</t>
  </si>
  <si>
    <t>MENOR CUANTÍA</t>
  </si>
  <si>
    <t xml:space="preserve">LOPEZ PABLO </t>
  </si>
  <si>
    <t>ROSERO JORGE</t>
  </si>
  <si>
    <t>ACARO NILA</t>
  </si>
  <si>
    <t>SIE-EEQ-TIC002-2021</t>
  </si>
  <si>
    <t xml:space="preserve">ADQUISICIÓN DE EQUIPOS DE COMUNICACION PORTATILES Y MOVILES PARA EL SISTEMA DE RADIOCOMUNICACIÓN DE LA EEQ.	</t>
  </si>
  <si>
    <t>SIE-EEQ-GC004-2021</t>
  </si>
  <si>
    <t>SERVICIOS TÉCNICOS PARA CORTES Y RECONEXIONES PARA LA AGENCIA CONOCOTO O EN OTROS SITIOS INDICADOS POR LA EMPRESA ELÉCTRICA QUITO DENTRO DE SU ÁREA DE SERVICIO</t>
  </si>
  <si>
    <t>SIE-EEQ-GAF021-2021</t>
  </si>
  <si>
    <t>ADQUISICIÓN DE PLATINAS DE ACERO, PARA LA CONSTRUCCIÓN DE HERRAJES Y POSTES METÁLICOS ORNAMENTALES</t>
  </si>
  <si>
    <t>SIE-EEQ-GC011-2021</t>
  </si>
  <si>
    <t>SERVICIOS TÉCNICOS PARA CORTES Y RECONEXIONES PARA LA AGENCIA SANGOLQUI O EN OTROS SITIOS INDICADOS POR LA EMPRESA ELÉCTRICA QUITO DENTRO DE SU ÁREA DE SERVICIO.</t>
  </si>
  <si>
    <t>SIE-EEQ-GAF024-2021</t>
  </si>
  <si>
    <t>INM-EEQ-GAF008-2021</t>
  </si>
  <si>
    <t>ARRIENDO DE UN INMUEBLE PARA EL FUNCIONAMIENTO DEL CENTRO DE OPERACIONES Y MANTENIMIENTO RURAL ZONA SUR - ESTE CONOCOTO</t>
  </si>
  <si>
    <t>GAIBOR LOPEZ ANDRES GEOVANNY</t>
  </si>
  <si>
    <t>SIE-EEQ-GGS014-2021</t>
  </si>
  <si>
    <t>SIE-EEQ-GGS013-2021</t>
  </si>
  <si>
    <t>SIE-EEQ-GD1O013-2021</t>
  </si>
  <si>
    <t>SIE-EEQ-GC009-2021</t>
  </si>
  <si>
    <t>SIE-EEQ-GC008-2021</t>
  </si>
  <si>
    <t>SIE-EEQ-GC007-2021</t>
  </si>
  <si>
    <t>SIE-EEQ-GAF030-2021</t>
  </si>
  <si>
    <t>MCOB-EEQ-GPE002-2021</t>
  </si>
  <si>
    <t>FIN-EEQ-GGS002-2021</t>
  </si>
  <si>
    <t>FIN-EEQ-GGS001-2021</t>
  </si>
  <si>
    <t>COTBS-EEQ-GD005-2021</t>
  </si>
  <si>
    <t>CDC-EEQ-PSA004-2021</t>
  </si>
  <si>
    <t>RES-EEQ-GGS010-2021</t>
  </si>
  <si>
    <t>ADQUISICIÓN DE TABLEROS DE CONTROL Y COMUNICACIONES METALICOS DE ACERO GALVANIZADO</t>
  </si>
  <si>
    <t>SERVICIOS TÉCNICOS PARA CORTES Y RECONEXIONES PARA LA AGENCIA SAN ANTONIO O EN OTROS SITIOS INDICADOS POR LA EMPRESA ELÉCTRICA QUITO DENTRO DE SU ÁREA DE SERVICIO.</t>
  </si>
  <si>
    <t>SERVICIOS TÉCNICOS PARA CORTES Y RECONEXIONES PARA LA AGENCIA MACHACHI O EN OTROS SITIOS INDICADOS POR LA EMPRESA ELÉCTRICA QUITO DENTRO DE SU ÁREA DE SERVICIO</t>
  </si>
  <si>
    <t>SERVICIOS TÉCNICOS PARA CORTES Y RECONEXIONES PARA LA AGENCIA TUMBACO O EN OTROS SITIOS INDICADOS POR LA EMPRESA ELÉCTRICA QUITO DENTRO DE SU ÁREA DE SERVICIO</t>
  </si>
  <si>
    <t>ADQUISICIÓN DE 2 MÁQUINAS MEDIDORAS DE CONDUCTORES ELÉCTRICOS PARA REALIZAR Y DEVANAR BOBINAS.</t>
  </si>
  <si>
    <t>CONSTRUCCIÓN DE ANCLAJES PARA TUBERÍA DE PRESIÓN EN CENTRALES HIDROELÉCTRICAS</t>
  </si>
  <si>
    <t>SERVICIO DE TRANSPORTE DE COMBUSTIBLE DIÉSEL.</t>
  </si>
  <si>
    <t>SERVICIO DE INGENIERÍA INVERSA DE LOS REPUESTOS DE LA UNIDAD 1 DE LA CENTRAL NAYÓN</t>
  </si>
  <si>
    <t>PROAÑO BENITEZ OSCAR VINICIO</t>
  </si>
  <si>
    <t>ADQUISICIÓN DE SEGMENTOS DE CARBÓN PARA SELLO PRENSA ESTOPAS DE LAS CENTRALES HIDROELÉCTRICAS NAYON Y CUMBAYÁ</t>
  </si>
  <si>
    <t>LOPEZ RODRIGUEZ ROBERTO ALEXANDER</t>
  </si>
  <si>
    <t>Consultoría para el Estudio de Impacto Ambiental de la Subestación Nueva Sangolquí (Chillos – Jijón) y su Alimentación desde la L/T a 138/23 Kv, 40 Mva</t>
  </si>
  <si>
    <t>TUPIZA TUPIZA CARLOS ALBERTO</t>
  </si>
  <si>
    <t>PULLAS CHASIQUIZA SABRINA</t>
  </si>
  <si>
    <t>AREVALO GRANDA TANNHAUSER ENRIQUE</t>
  </si>
  <si>
    <t>CAIZA CAIZA CRISTHIAN FERNANDO</t>
  </si>
  <si>
    <t>DELGADO BODERO RITHER JAVIER</t>
  </si>
  <si>
    <t>LICBS-EEQ-GAF04-2021</t>
  </si>
  <si>
    <t>SERVICIO DE ABASTECIMIENTO DE COMBUSTIBLE PARA EL PARQUE AUTOMOTOR DE LA EEQ - ZONA UNIFICADA.</t>
  </si>
  <si>
    <t>GALIANO PADILLA ALFREDO LEONARDO</t>
  </si>
  <si>
    <t>INCLUIR UN CAMPO DE CERT. PRESP.</t>
  </si>
  <si>
    <t>b. VALIDACIÓN PAC</t>
  </si>
  <si>
    <t>c. EMISIÓN CERT. PRES.</t>
  </si>
  <si>
    <t>d. ASIGNACIÓN SECRETARIO</t>
  </si>
  <si>
    <t>e. FASE PREPARATORIA (AR)</t>
  </si>
  <si>
    <t>f. FASE PREPARATORIA (DCP)</t>
  </si>
  <si>
    <t>g. LEGALIZACIÓN FASE P.</t>
  </si>
  <si>
    <t>h. SOLICITUD RES. INICIO</t>
  </si>
  <si>
    <t>i. PUBLICADO - EN PROCESO</t>
  </si>
  <si>
    <t>ESTADO_ACTUAL2</t>
  </si>
  <si>
    <t>CONSTRUCCIÓN AGENCIA INTEGRAL DE ATENCIÓN AL CLIENTE Y RECAUDACIÓN EL CHACO</t>
  </si>
  <si>
    <t>FISCALIZACIÓN DE CONTRATOS DE CONTROL DE PÉRDIDAS COMERCIALES MEDIANTE MICROBALANCES DE ENERGÍA Y OTROS PROYECTOS</t>
  </si>
  <si>
    <t>PRIORIDAD</t>
  </si>
  <si>
    <t>P1</t>
  </si>
  <si>
    <t>P2</t>
  </si>
  <si>
    <t>P3</t>
  </si>
  <si>
    <t>l. DESIERTO</t>
  </si>
  <si>
    <t>k. ADJUDICADO - EN EJECUCIÓN</t>
  </si>
  <si>
    <t>j. POR ADJUDICAR</t>
  </si>
  <si>
    <t>m. CANCELADO</t>
  </si>
  <si>
    <t>n. ELIMINADO</t>
  </si>
  <si>
    <t>ESTADO ACTUAL</t>
  </si>
  <si>
    <t>SP</t>
  </si>
  <si>
    <t>Etiquetas de fila</t>
  </si>
  <si>
    <t>(en blanco)</t>
  </si>
  <si>
    <t>Total general</t>
  </si>
  <si>
    <t>Suma de PRECIO TOTAL PAC</t>
  </si>
  <si>
    <t>(Todas)</t>
  </si>
  <si>
    <t>RES-EEQ-GAF003-2021</t>
  </si>
  <si>
    <t>SERVICIO DE MANTENIMIENTO PREVENTIVO, CORRECTIVO Y DE EMERGENCIA DE ASCENSORES EDIFICIO MARIANA DE JESÚS</t>
  </si>
  <si>
    <t>SIE-EEQ-GGS015-2021</t>
  </si>
  <si>
    <t>LICBS-EEQ-GD001-2021</t>
  </si>
  <si>
    <t>SERVICIO DE LIMPIEZA DE VEGETACIÓN EN REDES AÉREAS DE DISTRIBUCIÓN DE MEDIO Y BAJO VOLTAJE, EN EL ÁREA DE SERVICIO DE LA EEQ</t>
  </si>
  <si>
    <t>COTOB-EEQ-GPE01-2021</t>
  </si>
  <si>
    <t>MANTENIMIENTO DE OBRAS CIVILES DE CENTRALES DE PROPIEDAD DE LA EEQ</t>
  </si>
  <si>
    <t>MCOB-EEQ-GPE003-2021</t>
  </si>
  <si>
    <t>CONSTRUCCIÓN DE OBRAS CIVILES PARA MITIGACIÓN AMBIENTAL EN EL ÁREA DE LA SUBESTACIÓN DE ELEVACIÓN DE LA CENTRAL TERMOELÉCTRICA GUALBERTO HERNÁNDEZ.</t>
  </si>
  <si>
    <t>COTOB-EEQ-GD002-2021</t>
  </si>
  <si>
    <t>OBRA PARA LA CONSTRUCCIÓN Y REMODELACIÓN DE REDES DE MEDIO Y BAJO VOLTAJE SECTOR DE PUEMBO, TUMBACO Y TANDA</t>
  </si>
  <si>
    <t>COTOB-EEQ-GD003-2021</t>
  </si>
  <si>
    <t>OBRA PARA LA CONSTRUCCION EXTENSIÓN PRIMARIO 49B TRAMO BY PASS - KM 104, SAN MIGUEL DE LOS BANCOS</t>
  </si>
  <si>
    <t>COTBS-EEQ-GAF04-2021</t>
  </si>
  <si>
    <t>Servicio para el levantamiento del inventario, identificación y etiquetado de materiales y bienes que se encuentran en las bodegas de la EEQ - año 2021.</t>
  </si>
  <si>
    <t>COTOB-EEQ-GD001-2021</t>
  </si>
  <si>
    <t>CDC-EEQ-GPE001-2021</t>
  </si>
  <si>
    <t>SIE-EEQ-TIC003-2021</t>
  </si>
  <si>
    <t>RES-EEQ-GPE001-2021</t>
  </si>
  <si>
    <t>OBRAS PARA LA CONSTRUCCIÓN DE REDES DE MV, BV Y AP EN LOS SECTORES: AMAGUAÑA, SANGOLQUÍ, CUTUGLAHUA, PINTAG, LA MERCED, SAN JUAN DE PASTOCALLE Y ALÓAG</t>
  </si>
  <si>
    <t>EJECUCIÓN DE ESTUDIOS DE SUELOS PARA VARIOS PROYECTOS DE LA DE LA EMPRESA ELÉCTRICA QUITO.</t>
  </si>
  <si>
    <t>SUMINISTRO E IMPLEMENTACIÓN DE UNA SOLUCIÓN SD-WAN EN AGENCIAS COMERCIALES DE LA EEQ</t>
  </si>
  <si>
    <t>SIE-EEQ-GAF032-2021</t>
  </si>
  <si>
    <t>FIN-EEQ-GGS003-2021</t>
  </si>
  <si>
    <t>RES-EEQ-GG007-2021</t>
  </si>
  <si>
    <t>MENESES HUGO PATRICIO</t>
  </si>
  <si>
    <t>SALAZAR MARQUEZ MIGUEL ANGEL</t>
  </si>
  <si>
    <t>BASTIDAS ALPALA DAVID ANDRES</t>
  </si>
  <si>
    <t>MARTINEZ PALACIOS BOLIVAR PATRICIO</t>
  </si>
  <si>
    <t>OROZCO BOLAÑOS ADRIANA MICAELA</t>
  </si>
  <si>
    <t xml:space="preserve">	GUAYASAMIN CALDERON EDUARDO GABRIEL</t>
  </si>
  <si>
    <t>SANTACRUZ CORAL EDISON RAMIRO</t>
  </si>
  <si>
    <t>GUAYASAMIN CALDERON EDUARDO GABRIEL</t>
  </si>
  <si>
    <t>EGÜEZ VACA FRANCISCO JAVIER</t>
  </si>
  <si>
    <t>RAMOS DE OLIVEIRA RENATO</t>
  </si>
  <si>
    <t>ERAZO AYALA PABLO ABRAHAM</t>
  </si>
  <si>
    <t>GUEVARA MORA RONMEL FERNANDO</t>
  </si>
  <si>
    <t>BETANCOURT PROAÑO DANIEL ALEXANDER</t>
  </si>
  <si>
    <t>HARO SUNTAXI JENNY NATALIA</t>
  </si>
  <si>
    <t>Etiquetas de columna</t>
  </si>
  <si>
    <t>EMPRESA ELÉCTRICA QUITO S.A.</t>
  </si>
  <si>
    <t>SEGUIMIENTO PLAN ANUAL DE CONTRATACIONES</t>
  </si>
  <si>
    <t>VALOR PAC PUBLICADO</t>
  </si>
  <si>
    <t xml:space="preserve"> </t>
  </si>
  <si>
    <t>MODIFICADO AUMENTO</t>
  </si>
  <si>
    <t>MODIFICADO DISMINUCIÓN</t>
  </si>
  <si>
    <t>feb</t>
  </si>
  <si>
    <t>mar</t>
  </si>
  <si>
    <t>abr</t>
  </si>
  <si>
    <t>may</t>
  </si>
  <si>
    <t>jun</t>
  </si>
  <si>
    <t>jul</t>
  </si>
  <si>
    <t>ago</t>
  </si>
  <si>
    <t>sep</t>
  </si>
  <si>
    <t>Suma de PRESUPUESTO REFERENCIAL
"B"</t>
  </si>
  <si>
    <t>(Varios elementos)</t>
  </si>
  <si>
    <t>Mes</t>
  </si>
  <si>
    <t>Suma de NÚMERO DE PROCESOS</t>
  </si>
  <si>
    <t>VALOR  PAC
(en dólares sin IVA)</t>
  </si>
  <si>
    <t>PRESUPUESTO REFERENCIAL
(en dólares sin IVA)</t>
  </si>
  <si>
    <t>PRESUPUESTO REFERENCIAL</t>
  </si>
  <si>
    <t>Tipo de procedimiento de contratación</t>
  </si>
  <si>
    <t>Suma de VALOR ADJUDICADO
"C"</t>
  </si>
  <si>
    <t>Columna1</t>
  </si>
  <si>
    <t>Ejecutados</t>
  </si>
  <si>
    <t>Desiertos</t>
  </si>
  <si>
    <t>Estado de Proceso</t>
  </si>
  <si>
    <t>VALOR ADJUDICADO</t>
  </si>
  <si>
    <t>En Ejecución</t>
  </si>
  <si>
    <t>Valor PAC SEP 2021</t>
  </si>
  <si>
    <t>% de representación</t>
  </si>
  <si>
    <t>Representación del total</t>
  </si>
  <si>
    <t>Representación del total del número de procesos</t>
  </si>
  <si>
    <t>Representación de total del valor del presupuesto referencial</t>
  </si>
  <si>
    <t>PRESUPUESTO REFERENCIAL
[USD sin IVA]</t>
  </si>
  <si>
    <t>Nro. Solicitud</t>
  </si>
  <si>
    <t>Código de procedimiento</t>
  </si>
  <si>
    <t>Objeto de Contratación</t>
  </si>
  <si>
    <t xml:space="preserve">BID2-RSND-EEQ-RI-SNC-005 </t>
  </si>
  <si>
    <t>TALLER DE CAPACITACIÓN DEL MARCO NORMATIVO Y REGULATORIO DEL SECTOR ELÉCTRICO</t>
  </si>
  <si>
    <t>BID</t>
  </si>
  <si>
    <t>BID-L1231-EEQUI-LPN-DI-OB-002</t>
  </si>
  <si>
    <t>SERVICIO DE REPOTENCIACION DE REDES DE DISTRIBUCION EN EL SECTOR CATZUQUI DE MONCAYO Y VELASCO, PRIMARIO 19I, ETAPA II Y BARRIO LA BOTA ETAPA II</t>
  </si>
  <si>
    <t>JICA-EC-L1223-RSND-EEQUI-DI-OB-001</t>
  </si>
  <si>
    <t>REFORZAMIENTO DE REDES DE MEDIO, BAJO VOLTAJE Y ALUMBRADO PÚBLICO</t>
  </si>
  <si>
    <t>JICA-EC-L1223-RSND-EEQUI-DI-OB-002</t>
  </si>
  <si>
    <t>JICA-EC-L1223-RSND-EEQUI-DI-OB-003</t>
  </si>
  <si>
    <t>BID-EC-L1223-FERUM-EEQUI-DI-OB-001</t>
  </si>
  <si>
    <t>CONSTRUCCIÓN E IMPLEMENTACIÓN DE REDES DE MEDIO, BAJO VOLTAJE YALUMBRADO PÚBLICO</t>
  </si>
  <si>
    <t>Tipo de Financiamiento</t>
  </si>
  <si>
    <t>Monto de solicitud</t>
  </si>
  <si>
    <t>Valor Publicado</t>
  </si>
  <si>
    <t>Total PAC 2021</t>
  </si>
  <si>
    <t>Ejecución</t>
  </si>
  <si>
    <t>Solicitudes atendidas bienes, obras y servicios</t>
  </si>
  <si>
    <r>
      <t xml:space="preserve">Procesos publicados en portal de compras públicas </t>
    </r>
    <r>
      <rPr>
        <b/>
        <vertAlign val="superscript"/>
        <sz val="10"/>
        <color rgb="FF000000"/>
        <rFont val="Swis721 LtCn BT"/>
        <family val="2"/>
      </rPr>
      <t>(1)</t>
    </r>
  </si>
  <si>
    <r>
      <t xml:space="preserve">Procesos adjudicados en portal de compras públicas </t>
    </r>
    <r>
      <rPr>
        <b/>
        <vertAlign val="superscript"/>
        <sz val="10"/>
        <color rgb="FF000000"/>
        <rFont val="Swis721 LtCn BT"/>
        <family val="2"/>
      </rPr>
      <t>(1)</t>
    </r>
  </si>
  <si>
    <t xml:space="preserve"> Valor USD</t>
  </si>
  <si>
    <r>
      <t xml:space="preserve">% de ejecución </t>
    </r>
    <r>
      <rPr>
        <b/>
        <vertAlign val="superscript"/>
        <sz val="10"/>
        <color rgb="FF000000"/>
        <rFont val="Swis721 LtCn BT"/>
        <family val="2"/>
      </rPr>
      <t>(2)</t>
    </r>
  </si>
  <si>
    <t>Valor USD</t>
  </si>
  <si>
    <t>Gerencia General y Áreas Dependientes</t>
  </si>
  <si>
    <t>Gerencia de Distribución</t>
  </si>
  <si>
    <t>Gerencia Administrativa Financiera</t>
  </si>
  <si>
    <t>Gerencia de Comercialización</t>
  </si>
  <si>
    <t>Gerencia de Planificación</t>
  </si>
  <si>
    <t>Gerencia de Generación y Sub transmisión</t>
  </si>
  <si>
    <t>Gerencia de Proyectos Especiales</t>
  </si>
  <si>
    <t>Total PAC EEQ</t>
  </si>
  <si>
    <t>(1)  No incluye los procesos desiertos y cancelados.</t>
  </si>
  <si>
    <t>(2)  En relación al total PAC 2021</t>
  </si>
  <si>
    <t>Total PAC</t>
  </si>
  <si>
    <t>ADQUISICIÓN DE LUMINARIAS VAPOR DE SODIO, ALTA PRESIÓN CERRADAS, VARIAS POTENCIAS, CON CARCASA DE ALUMINIO, SIN FOTOCONTROL</t>
  </si>
  <si>
    <t>ADQUISICIÓN DE MEDIDORES DE ENERGÍA ELÉCTRICA PARA SERVICIO RESIDENCIAL, COMERCIAL E INDUSTRIAL</t>
  </si>
  <si>
    <t>SIE-EEQ-GPL004-2021</t>
  </si>
  <si>
    <t>REPOTENCIACIÓN DE LA SOLUCIÓN DE BALANCEO DE LA SALIDA AL INTERNET CON REDUNDANCIA GEOGRÁFICA</t>
  </si>
  <si>
    <t>SANGUCHO MOROCHO CRISTINA ELIZABETH</t>
  </si>
  <si>
    <t>SIE-EEQ-GAF033-2021</t>
  </si>
  <si>
    <t>ADQUISICIÓN DE MASCARILLAS HIGIÉNICAS REUTILIZABLES</t>
  </si>
  <si>
    <t>COTOB-EEQ-GD004-2021</t>
  </si>
  <si>
    <t>MASCARILLA HIGIÉNICA REUTILIZABLE</t>
  </si>
  <si>
    <t>CE-20210002090335</t>
  </si>
  <si>
    <t>CE-20210002090355</t>
  </si>
  <si>
    <t>CE-20210002090361</t>
  </si>
  <si>
    <t>CE-20210002090362</t>
  </si>
  <si>
    <t>CE-20210002090363</t>
  </si>
  <si>
    <t>CE-20210002090366</t>
  </si>
  <si>
    <t>CE-20210002090367</t>
  </si>
  <si>
    <t>CE-20210002090368</t>
  </si>
  <si>
    <t>CE-20210002090387</t>
  </si>
  <si>
    <t>*NEUMATICO 205/75R15 98/95Q TODA POSICION APLICACION TODO TERRENO</t>
  </si>
  <si>
    <t>NEUMATICO 225/70R16 103S TODA POSICION APLICACION REGIONAL</t>
  </si>
  <si>
    <t>CATE-EEQ-GAF007-2021</t>
  </si>
  <si>
    <t>CE-20210002090388</t>
  </si>
  <si>
    <t>CE-20210002090389</t>
  </si>
  <si>
    <t>CE-20210002090397</t>
  </si>
  <si>
    <t>CE-20210002090412</t>
  </si>
  <si>
    <t>CE-20210002090414</t>
  </si>
  <si>
    <t>CATE-EEQ-GAF006-2021</t>
  </si>
  <si>
    <t>CE-20210002097986</t>
  </si>
  <si>
    <t>SIE-EEQ-GGS018-2021</t>
  </si>
  <si>
    <t>SUMINISTRO DE REPUESTOS DE TURBINA PARA LA UNIDAD 1 DE LA CENTRAL HIDROELÉCTRICA CUMBAYÁ</t>
  </si>
  <si>
    <t>SIE-EEQ-GGS022-2021</t>
  </si>
  <si>
    <t>SIE-EEQ-GGS020-2021</t>
  </si>
  <si>
    <t>SIE-EEQ-GGS016-2021</t>
  </si>
  <si>
    <t>RES-EEQ-GGS013-2021</t>
  </si>
  <si>
    <t>ADQUISICIÓN DE EQUIPOS DE MONITOREO Y MEDICIÓN DE CORRIENTE, VOLTAJE DE BANCO DE BATERIAS</t>
  </si>
  <si>
    <t>ADQUISICIÓN DE CABLES Y MATERIAL DE FIBRA ÓPTICA.</t>
  </si>
  <si>
    <t>REPARACIÓN DE VÁLVULA MARIPOSA DE LA UNIDAD 2 CENTRAL GUANGOPOLO</t>
  </si>
  <si>
    <t>ADQUISICIÓN DE DIÉSEL 2 INDUSTRIAL</t>
  </si>
  <si>
    <t>DELGADO BERMEO VICTOR HUGO</t>
  </si>
  <si>
    <t>ECHEVERRIA ZUMARRAGA PABLO AMADOR</t>
  </si>
  <si>
    <t>BARRENO DAVID</t>
  </si>
  <si>
    <t>CE-20210002098000</t>
  </si>
  <si>
    <t>CE-20210002098031</t>
  </si>
  <si>
    <t>CE-20210002098041</t>
  </si>
  <si>
    <t>CE-20210002098062</t>
  </si>
  <si>
    <t>Archivador aéreo</t>
  </si>
  <si>
    <t>GASTO CORRIENTE</t>
  </si>
  <si>
    <t>TOTAL</t>
  </si>
  <si>
    <t>CE-20210002099107</t>
  </si>
  <si>
    <t>CE-20210002099108</t>
  </si>
  <si>
    <t>CE-20210002099109</t>
  </si>
  <si>
    <t>CE-20210002099121</t>
  </si>
  <si>
    <t>CE-20210002099131</t>
  </si>
  <si>
    <t>CE-20210002099137</t>
  </si>
  <si>
    <t>CE-20210002099138</t>
  </si>
  <si>
    <t>CE-20210002099153</t>
  </si>
  <si>
    <t>CE-20210002099171</t>
  </si>
  <si>
    <t>CE-20210002099176</t>
  </si>
  <si>
    <t>CE-20210002099209</t>
  </si>
  <si>
    <t>CE-20210002099212</t>
  </si>
  <si>
    <t>CE-20210002099223</t>
  </si>
  <si>
    <t>CE-20210002099227</t>
  </si>
  <si>
    <t>CE-20210002099260</t>
  </si>
  <si>
    <t>CE-20210002099270</t>
  </si>
  <si>
    <t>Transf. Monof. Autoprotegido [CSP] 25 KVA, 6300 -120/240 V</t>
  </si>
  <si>
    <t>CATE-EEQ-GD003-2021</t>
  </si>
  <si>
    <t>Transf. Monof. Autoprotegido [CSP] 15 KVA, 22860 GRDY /13200 - 120/240 V</t>
  </si>
  <si>
    <t xml:space="preserve">Transf. Monof. Autoprotegido [CSP] 10 KVA, 22860 GRDY /13200 - 120/240 V	</t>
  </si>
  <si>
    <t>Transf. Monof. Autoprotegido [CSP] 25 KVA, 22860 GRDY /13200 - 120/240 V</t>
  </si>
  <si>
    <t>Transf. Monof. Autoprotegido [CSP] 50 KVA, 6300 -120/240 V</t>
  </si>
  <si>
    <t xml:space="preserve">Transf. Monof. Autoprotegido [CSP] 75 KVA, 22860 GRDY /13200 - 120/240 V	</t>
  </si>
  <si>
    <t>CATE-EEQ-GD004-2021</t>
  </si>
  <si>
    <t>Transf. Monof. Autoprotegido [CSP] 50 KVA, 22860 GRDY /13200 - 120/240 V</t>
  </si>
  <si>
    <t>Transf. Monof. Autoprotegido [CSP] 37,5 KVA, 22860 GRDY /13200 - 120/240 V</t>
  </si>
  <si>
    <t>Transf. Trifásico Convencional 75 KVA, 22860-220/127 V</t>
  </si>
  <si>
    <t>Transf. Trifásico Convencional 125 KVA, 22860-220/127 V</t>
  </si>
  <si>
    <t>Transf. Trifásico Convencional 50 KVA, 22860-220/127 V</t>
  </si>
  <si>
    <t>Transf. Trifásico Convencional 75 KVA, 6300-220/127 V</t>
  </si>
  <si>
    <t>Transf. Trifásico Convencional 30 KVA, 22860-220/127 V</t>
  </si>
  <si>
    <t>Transf. Trifásico Convencional 100 KVA, 22860-220/127 V</t>
  </si>
  <si>
    <t>Transf. Trifásico Convencional 100 KVA, 6300-220/127 V</t>
  </si>
  <si>
    <t>FIN-EEQ-GGS004-2021</t>
  </si>
  <si>
    <t>SIE-EEQ-GGS021-2021</t>
  </si>
  <si>
    <t>CDC-EEQ-GAF003-2021</t>
  </si>
  <si>
    <t>SIE-EEQ-GC019-2021</t>
  </si>
  <si>
    <t>SIE-EEQ-GAF026-2021</t>
  </si>
  <si>
    <t>SIE-EEQ-GAF031-2021</t>
  </si>
  <si>
    <t>SIE-EEQ-GPL007-2021</t>
  </si>
  <si>
    <t>RES-EEQ-GGS014-2021</t>
  </si>
  <si>
    <t>ADQUISICIÓN DE QUINCE BANCOS DE CAPACITORES DE 4.5 MVAR PARA 23 KV Y CUATRO BANCOS DE CAPACITORES DE 3 MVAR PARA 6.3 KV</t>
  </si>
  <si>
    <t>CONTRATACIÓN DE AUDITORIA EXTERNA PARA EXPRESAR UNA OPINIÓN SOBRE LA RAZONABILIDAD DE LOS ESTADOS FINANCIEROS INDIVIDUALES Y CONSOLIDADOS DE LA EMPRESA ELÉCTRICA QUITO S.A., POR LOS EJERCICIOS ECONÓMICOS TERMINADOS AL 31 DE DICIEMBRE DE 2019 Y 2020.</t>
  </si>
  <si>
    <t>SERVICIOS TÉCNICOS PARA TOMA DE LECTURAS EN LÍNEA Y LECTOFACTURACIÓN, REPARTO DE FACTURAS Y REPARTO DE DOCUMENTOS ADICIONALES PARA LA ZONA URBANA DMQ SUR 1, Y OTRAS ZONAS SIMILARES DENTRO DEL ÁREA DE SERVICIO DE LA EEQ</t>
  </si>
  <si>
    <t>ADQUISICIÓN DE ELECTRODOS DE VARIOS TIPOS PARA TRABAJOS DE PRODUCCIÓN, CONSTRUCCION Y MANTENIMIENTO DE BIENES EN METAL DE LA EEQ</t>
  </si>
  <si>
    <t>ADQUISICIÓN DE 1 MONTACARGAS DUAL (GASOLINA Y GAS) DE 4 TONELADAS DE CAPACIDAD Y 2 MONTACARGAS DE 6 TONELADAS DE CAPACIDAD A DIÉSEL QUE CUMPLAN CON EL PRINCIPIO DE VIGENCIA TECNOLÓGICA</t>
  </si>
  <si>
    <t>ADQUISICIÓN DE REPUESTOS ORIGINALES NUEVOS SIN USO NO MODIFICADOS PARA MOTORES MITSUBISHI MAN 18V 40/54.</t>
  </si>
  <si>
    <t>SIE-EEQ-GGS027-2021</t>
  </si>
  <si>
    <t>ADQUISICIÓN DE 2.000 KG. DE WYPES EN HILOS Y 2.700 KG. DE WYPES EN TRAPOS</t>
  </si>
  <si>
    <t>SIE-EEQ-GGS026-2021</t>
  </si>
  <si>
    <t>SIE-EEQ-GGS024-2021</t>
  </si>
  <si>
    <t>SIE-EEQ-GC022-2021</t>
  </si>
  <si>
    <t>SIE-EEQ-GC021-2021</t>
  </si>
  <si>
    <t>SIE-EEQ-GC020-2021</t>
  </si>
  <si>
    <t>SIE-EEQ-GAF035-2021</t>
  </si>
  <si>
    <t>LICSE-EEQ-GAF02-2021</t>
  </si>
  <si>
    <t>LICOB-EEQ-GPE03-2021</t>
  </si>
  <si>
    <t>LICOB-EEQ-GPE02-2021</t>
  </si>
  <si>
    <t>COTBS-EEQ-GC013-2021</t>
  </si>
  <si>
    <t>CDC-EEQ-GPL001-2021</t>
  </si>
  <si>
    <t>ADQUISICIÓN DE VÁLVULA REDUCTORA DE PRESIÓN DE AIRE” DE LAS UNIDADES DE GENERACIÓN DE LA CENTRAL TÉRMICA GUALBERTO HERNÁNDEZ</t>
  </si>
  <si>
    <t>ADQUISICIÓN DE RELES VARIOS TIPOS</t>
  </si>
  <si>
    <t>RIVERA RUIZ FREDDY FERNANDO</t>
  </si>
  <si>
    <t>MALDONADO CARVAJAL JONATHAN PAUL</t>
  </si>
  <si>
    <t>ESPINEL GALARZA MANUEL RENE</t>
  </si>
  <si>
    <t>SERVICIOS TÉCNICOS PARA TOMA DE LECTURAS EN LÍNEA Y LECTOFACTURACIÓN, REPARTO DE FACTURAS Y REPARTO DE DOCUMENTOS ADICIONALES PARA LA ZONA URBANA DMQ CENTRO 2, Y OTRAS ZONAS SIMILARES DENTRO DEL ÁREA DE SERVICIO DE LA EEQ</t>
  </si>
  <si>
    <t>VASQUEZ WIRACOCHA JOHN CARLOS</t>
  </si>
  <si>
    <t>HERNANDEZ MARTINEZ RICARDO ALEJANDRO</t>
  </si>
  <si>
    <t>SERVICIOS TÉCNICOS PARA TOMA DE LECTURAS EN LÍNEA Y LECTOFACTURACIÓN, REPARTO DE FACTURAS Y REPARTO DE DOCUMENTOS ADICIONALES PARA LA ZONA URBANA DMQ NORTE 1, Y OTRAS ZONAS SIMILARES DENTRO DEL ÁREA DE SERVICIO DE LA EEQ</t>
  </si>
  <si>
    <t>SERVICIOS TÉCNICOS PARA TOMA DE LECTURAS EN LÍNEA Y LECTOFACTURACIÓN, REPARTO DE FACTURAS Y REPARTO DE DOCUMENTOS ADICIONALES PARA LA ZONA URBANA DMQ CENTRO 1, Y OTRAS ZONAS SIMILARES DENTRO DEL ÁREA DE SERVICIO DE LA EEQ</t>
  </si>
  <si>
    <t>ADQUISICIÓN DE REPUESTOS INFORMÁTICOS Y SUMINISTROS NO REMANUFACTURADOS, PARA DIFERENTES IMPRESORAS DE LA EEQ</t>
  </si>
  <si>
    <t>SEGURA CASTRO IRVING DANIEL</t>
  </si>
  <si>
    <t>ANDRADE VILLACIS CARLOS TELMO</t>
  </si>
  <si>
    <t>ZAMBRANO ALVARADO KARLA MERCEDES</t>
  </si>
  <si>
    <t>ESPINOSA YAGUARI HECTOR FABIAN</t>
  </si>
  <si>
    <t>ALOMOTO FAJARDO OSWALDO JAVIER</t>
  </si>
  <si>
    <t>CUASQUER GONZALEZ CARMEN JACQUELINE</t>
  </si>
  <si>
    <t>SERVICIO DE INSTALACIÓN ELÉCTRICA: CAMBIO Y REUBICACIÓN DE MEDIDORES; CAMBIO, REUBICACIÓN Y MANTENIMIENTO DE ACOMETIDAS EN LA ZONA PERIFÉRICA PARA LAS AGENCIAS TUMBACO, QUINCHE, PUÉLLARO Y EN OTROS SITIOS INDICADOS POR LA EEQ DENTRO DE SU ÁREA DE SERVICIO</t>
  </si>
  <si>
    <t>MUÑOZ RAZA EDWIN ANIBAL</t>
  </si>
  <si>
    <t>CALDERON MUÑOZ BRYAN SEBASTIAN</t>
  </si>
  <si>
    <t>Consultoría para la Actualización y Formulación de la Estrategia del Plan de Implantación del Programa SIGDE.</t>
  </si>
  <si>
    <t>SALAZAR ANDRADE OMAR RODRIGO</t>
  </si>
  <si>
    <t>CE-20210002101577</t>
  </si>
  <si>
    <t xml:space="preserve">SHAMPOO PARA AUTOS GALON	</t>
  </si>
  <si>
    <t>CATE-EEQ-GAF009-2021</t>
  </si>
  <si>
    <t>Asignación de Solicitudes 2021</t>
  </si>
  <si>
    <t>ANALISTAS</t>
  </si>
  <si>
    <t>CCP</t>
  </si>
  <si>
    <t>IC</t>
  </si>
  <si>
    <t>SIE y CE</t>
  </si>
  <si>
    <t>Adj Reg Contr/En Ejec / En Recep / Finalizado</t>
  </si>
  <si>
    <t>Andrea Muñoz</t>
  </si>
  <si>
    <t>Cristina Romero</t>
  </si>
  <si>
    <t>Dimary Larco</t>
  </si>
  <si>
    <t>Estefanía Villacis</t>
  </si>
  <si>
    <t>Javier Uquillas</t>
  </si>
  <si>
    <t>Johanna Guevara</t>
  </si>
  <si>
    <t>José Hurtado</t>
  </si>
  <si>
    <t>K. Loachamin</t>
  </si>
  <si>
    <t xml:space="preserve">Margarita Urbano </t>
  </si>
  <si>
    <t>Mauricio Merino</t>
  </si>
  <si>
    <t>Olga Andrade</t>
  </si>
  <si>
    <t>Pablo López</t>
  </si>
  <si>
    <t>Pamela Alvear</t>
  </si>
  <si>
    <t>Tania Tipanta</t>
  </si>
  <si>
    <t>LICOB-EEQ-GPE04-2021</t>
  </si>
  <si>
    <t>SIE-EEQ-GGS017-2021</t>
  </si>
  <si>
    <t>COTBS-EEQ-GC009-2021</t>
  </si>
  <si>
    <t>LICBS-EEQ-GC003-2021</t>
  </si>
  <si>
    <t>LICBS-EEQ-GAF05-2021</t>
  </si>
  <si>
    <t>ADQUISICIÓN DE CATORCE BANCOS DE BATERÍAS 125 VDC, 150 AH Y CATORCE CARGADORES / RECTIFICADORES 120 VAC - 125 VDC, 30 A</t>
  </si>
  <si>
    <t>SERVICIO DE INSTALACIÓN ELÉCTRICA: CAMBIO Y REUBICACIÓN DE MEDIDORES; CAMBIO, REUBICACIÓN Y MANTENIMIENTO DE ACOMETIDAS EN LA ZONA PERIFÉRICA PARA LAS AGENCIAS CONOCOTO – SANGOLQUÍ - MACHACHI Y EN OTROS SITIOS INDICADOS POR LA EEQ DENTRO DE SU ÁREA DE SERVICIO</t>
  </si>
  <si>
    <t>SERVICIO TÉCNICO ESPECIALIZADO PARA REGULARIZACIÓN DE CONTRAVENCIONES EN SUMINISTROS DE CLIENTES DE FACTURACIÓN MASIVA Y ESPECIAL DENTRO DEL ÁREA DE SERVICIO DE LA EEQ</t>
  </si>
  <si>
    <t>SIE-EEQ-TIC005-2021</t>
  </si>
  <si>
    <t>REVELO RIVADENEIRA MANUEL MAURICIO</t>
  </si>
  <si>
    <t>SALAZAR POLANCO MARIA ESPERANZA</t>
  </si>
  <si>
    <t>MUÑOZ BARREZUETA EDMO RODRIGO</t>
  </si>
  <si>
    <t>CARRILLO LOPEZ IRMA KARINA</t>
  </si>
  <si>
    <t>BETANCOURT VASCO EDGAR EDUARDO</t>
  </si>
  <si>
    <t>TORRES MARMOL DIEGO JAVIER</t>
  </si>
  <si>
    <t>SIE-EEQ-GD1B016-2021</t>
  </si>
  <si>
    <t>ADQUISICIÓN DE SECCIONADORES UNIPOLARES CERRADOS, VARIOS TIPOS</t>
  </si>
  <si>
    <t>SIE-EEQ-GD014-2021</t>
  </si>
  <si>
    <t>COTOB-EEQ-GPE02-2021</t>
  </si>
  <si>
    <t>SIE-EEQ-GGS025-2021</t>
  </si>
  <si>
    <t>SIE-EEQ-GC023-2021</t>
  </si>
  <si>
    <t>ADQUISICIÓN DE SECCIONADORES FUSIBLE UNIPOLAR ABIERTO, 27kV, 12 kA, 150 kV BIL, 100 A CON Y SIN CÁMARA ROMPEARCO</t>
  </si>
  <si>
    <t>REPOTENCIACIÓN DEL CENTRO DE REACONDICIONAMIENTO DE CUMBAYÁ</t>
  </si>
  <si>
    <t>ADQUISICIÓN DE TABLEROS DE CONTROL CON CONCENTRADOR DE SEÑALES PARA MONITOREO DE TRANSFORMADORES DE POTENCIA</t>
  </si>
  <si>
    <t>SERVICIOS TÉCNICOS PARA CORTES Y RECONEXIONES PARA LA AGENCIA EL QUINCHE Y PUELLARO O EN OTROS SITIOS INDICADOS POR LA EMPRESA ELÉCTRICA QUITO DENTRO DE SU ÁREA DE SERVICIO.</t>
  </si>
  <si>
    <t>CE-20210002106027</t>
  </si>
  <si>
    <t>CE-20210002106029</t>
  </si>
  <si>
    <t>CE-20210002106030</t>
  </si>
  <si>
    <t>CATE-EEQ-GD002-2021</t>
  </si>
  <si>
    <t>Suma de PAGO</t>
  </si>
  <si>
    <t>SIE-EEQ-GD015-2021</t>
  </si>
  <si>
    <t>SIE-EEQ-GGS019-2021</t>
  </si>
  <si>
    <t>SIE-EEQ-GGS030-2021</t>
  </si>
  <si>
    <t>COTBS-EEQ-GC002-2021</t>
  </si>
  <si>
    <t>REPARACIÓN DE UN RODETE TIPO FRANCIS DE LA CENTRAL NAYÓN Y UN RODETE TIPO PELTON DE LA CENTRAL PASOCHOA</t>
  </si>
  <si>
    <t>REPARACIÓN DE COJINETES DE LAS CENTRALES PASOCHOA Y GUANGOPOLO</t>
  </si>
  <si>
    <t>SERVICIO DE INSTALACIÓN ELÉCTRICA: CAMBIO, REUBICACIÓN Y/O DE MEDIDORES; CAMBIO, REUBICACIÓN Y MANTENIMIENTO DE ACOMETIDAS Y MEDIDORES EN EL ÁREA DE SERVICIO ZONA PERIFÉRICA PARA LAS AGENCIAS SAN ANTONIO, PEDRO VICENTE MALDONADO, NANEGALITO O EN OTROS SITIOS INDICADOS POR LA EEQ DENTRO DE SU ÁREA DE SERVICIO</t>
  </si>
  <si>
    <t>MESA DE REUNIONES CIRCULAR II 900MM DE DIÁMETRO</t>
  </si>
  <si>
    <t>SIE-EEQ-GGS029-2021</t>
  </si>
  <si>
    <t>COTOB-EEQ-GPE03-2021</t>
  </si>
  <si>
    <t>INM-EEQ-GAF009-2021</t>
  </si>
  <si>
    <t>SIE-EEQ-GGS031-2021</t>
  </si>
  <si>
    <t>RES-EEQ-GPL001-2021</t>
  </si>
  <si>
    <t>MCOB-EEQ-GPE004-2021</t>
  </si>
  <si>
    <t>ADQUISICIÓN DE COMPUESTO DE MEJORAMIENTO DE SUELO PARA MALLAS DE PUESTA A TIERRA</t>
  </si>
  <si>
    <t>ARRIENDO DEL ESPACIO DE TERRENO UBICADO EN EL CERRO DE TRES CRUCES PARA EL FUNCIONAMIENTO DE EQUIPOS REPETIDORES DE RADIO VHF DE LA EMPRESA ELÉCTRICA QUITO</t>
  </si>
  <si>
    <t>ADQUISICIÓN DE PARARRAYOS Y AISLADORES VARIOS TIPOS PARA 46KV, 69 KV Y 138 KV</t>
  </si>
  <si>
    <t>Servicio de internet corporativo para la Empresa Eléctrica Quito.</t>
  </si>
  <si>
    <t>OCAMPO MIRA EDITH MARÍA VANESA</t>
  </si>
  <si>
    <t>GRIJALVA CISNEROS KATHERINE LIZETH</t>
  </si>
  <si>
    <t>CEVALLOS ARAUZ ANDREA MAGALY</t>
  </si>
  <si>
    <t>OÑATE VEGA ANDREA CAROLINA</t>
  </si>
  <si>
    <t>ECHE QUINTERO WALTER</t>
  </si>
  <si>
    <t>SALAZAR NOLIVOS GABRIELA ELIZABETH</t>
  </si>
  <si>
    <t xml:space="preserve">	LOPEZ RODRIGUEZ ROBERTO ALEXANDER</t>
  </si>
  <si>
    <t>LICBS-EEQ-GAF06-2021</t>
  </si>
  <si>
    <t>Servicio de mantenimiento preventivo y correctivo de vehículos Hino</t>
  </si>
  <si>
    <t>LIBS</t>
  </si>
  <si>
    <t>LICBS-EEQ-GPL02-2021</t>
  </si>
  <si>
    <t>Renovación Tecnológica de los equipos de comunicaciones de la EEQ</t>
  </si>
  <si>
    <t>MCOB-EEQ-GPE005-2021</t>
  </si>
  <si>
    <t>CONSTRUCCIÓN Y MEJORAMIENTO DE CUBETOS EN TRANSFORMADORES DE LAS SUBESTACIONES DE LA EMPRESA ELÉCTRICA QUITO.</t>
  </si>
  <si>
    <t>GEN</t>
  </si>
  <si>
    <t>RES-EEQ-GC002-2021</t>
  </si>
  <si>
    <t>SIE-EEQ-TIC008-2021</t>
  </si>
  <si>
    <t>ADQUISICIÓN DE DISPOSITIVOS POE (Power over Ethernet) PARA SITIOS DE REPETICIÓN DEL SISTEMA DE RADIOCOMUNICACIÓN DE LA EEQ</t>
  </si>
  <si>
    <t>SIE-EEQ-TIC006-2021</t>
  </si>
  <si>
    <t>ERVICIO DE MANTENIMIENTO PREVENTIVO, CORRECTIVO Y SOPORTE TECNICO PARA EL SISTEMA DE CCTV IP, INSTALADO EN LAS SUBESTACIONES DE LA EEQ</t>
  </si>
  <si>
    <t>SIE-EEQ-GGS023-2021</t>
  </si>
  <si>
    <t>SERVICIO DE ANÁLISIS DE LAS PROPIEDADES FÍSICAS, QUÍMICAS, DIELÉCTRICAS Y CROMATOGRAFÍA DE GASES DISUELTOS EN EL ACEITE (DGA), PARA LOS TRANSFORMADORES DE POTENCIA DE LA EEQ</t>
  </si>
  <si>
    <t>SIE-EEQ-GAF037-2021</t>
  </si>
  <si>
    <t>ADQUISICIÓN DE MATERIALES Y ACCESORIOS ELÉCTRICOS PARA EL MANTENIMIENTO DE GRÚAS Y CANASTILLAS DE LA EMPRESA ELÉCTRICA QUITO</t>
  </si>
  <si>
    <t>SIE-EEQ-GD017-2021</t>
  </si>
  <si>
    <t>ADQUISICIÓN DE CINTAS ELÉCTRICAS, VARIOS TIPOS</t>
  </si>
  <si>
    <t>SIE-EEQ-GAF034-2021</t>
  </si>
  <si>
    <t>ADQUISICIÓN DE PERFILES DE ACERO ANGULOS Y PERFILES DE ACERO UPN, PARA LA CONSTRUCCIÓN DE HERRAJES Y ESTRUCTURAS METÁLICAS.</t>
  </si>
  <si>
    <t>NARANJO HERRERA HERNAN IVAN</t>
  </si>
  <si>
    <t>CEVALLOS RIVERA WENDY ZULAY</t>
  </si>
  <si>
    <t>MANTILLA DANIEL</t>
  </si>
  <si>
    <t>SIE-EEQ-GD1B019-2021</t>
  </si>
  <si>
    <t>SIE-EEQ-GGS032-2021</t>
  </si>
  <si>
    <t>ADQUISICIÓN DE SECCIONADORES BARRA UNIPOLARES ABIERTOS, VARIOS TIPOS</t>
  </si>
  <si>
    <t>CE-20210002115151</t>
  </si>
  <si>
    <t>TRES BOCADITOS CON SERVICIO A LA MESA</t>
  </si>
  <si>
    <t>CATE-EEQ-GAF013-2021</t>
  </si>
  <si>
    <t>RIOFRIO PAÚL</t>
  </si>
  <si>
    <t>RIOFRÍO PAÚL</t>
  </si>
  <si>
    <t>CPO-EEQ-PSA001-2021</t>
  </si>
  <si>
    <t>SIE-EEQ-GAF038-2021</t>
  </si>
  <si>
    <t>SIE-EEQ-GC025-2021</t>
  </si>
  <si>
    <t>LICBS-EEQ-GC002-2021</t>
  </si>
  <si>
    <t>LICBS-EEQ-GC004-2021</t>
  </si>
  <si>
    <t>SIE-EEQ-GGS033-2021</t>
  </si>
  <si>
    <t>SIE-EEQ-GPL008-2021</t>
  </si>
  <si>
    <t>SIE-EEQ-TIC007-2021</t>
  </si>
  <si>
    <t>CDC-EEQ-GC001-2021</t>
  </si>
  <si>
    <t>LCC-EEQ-GPE001-2021</t>
  </si>
  <si>
    <t>SIE-EEQ-GAF025-2021</t>
  </si>
  <si>
    <t>SIE-EEQ-GD018-2021</t>
  </si>
  <si>
    <t>SIE-EEQ-GGS036-2021</t>
  </si>
  <si>
    <t>LCC</t>
  </si>
  <si>
    <t>MONITOREOS AMBIENTALES EN INSTALACIONES DE GENERACIÓN DE LA EMPRESA ELÉCTRICA QUITO</t>
  </si>
  <si>
    <t>LEMA LARA PABLO XAVIER</t>
  </si>
  <si>
    <t>ADQUISICIÓN DE EQUIPOS DE SEGURIDAD INDUSTRIAL: alcoholímetro digital, barrera portátil para señalización, cono reflectivo de señalización.</t>
  </si>
  <si>
    <t>ADQUISICIÓN DE CONTADORES DE ENERGÍA ELÉCTRICA PARA CLIENTES COMERCIALES E INDUSTRIALES Y BASES METÁLICAS TIPO SOCKET PARA CONTADOR TRIFÁSICO.</t>
  </si>
  <si>
    <t>SERVICIO DE INSTALACIÓN ELÉCTRICA; INSTALACIÓN, CAMBIO Y/O REUBICACIÓN DE MEDIDORES, MANTENIMIENTO DE ACOMETIDAS Y REPARACIONES EN LA ZONA PERIFÉRICA AGENCIA CONOCOTO O EN OTROS SITIOS INDICADOS POR LA EMPRESA ELÉCTRICA QUITO DENTRO DE SU ÁREA DE SERVICIO</t>
  </si>
  <si>
    <t>SERVICIO DE INSTALACIÓN ELÉCTRICA; INSTALACIÓN, CAMBIO Y/O REUBICACIÓN DE MEDIDORES, MANTENIMIENTO DE ACOMETIDAS Y REPARACIONES EN LA ZONA PERIFÉRICA AGENCIA CALDERÓN O EN OTROS SITIOS INDICADOS POR LA EMPRESA ELÉCTRICA QUITO DENTRO DE SU ÁREA DE SERVICIO</t>
  </si>
  <si>
    <t>ADQUISICIÓN DE EQUIPOS DE MEDICIÓN DE PARÁMETROS ELÉCTRICOS EN SUBESTACIONES DE LA EEQ</t>
  </si>
  <si>
    <t>BARAHONA IZA SANDRA CATALINA</t>
  </si>
  <si>
    <t>ADQUISICIÓN E INSTALACIÓN DE BATERÍAS 12V, 55AH, LIBRE DE MANTENIMIENTO TIPO SECO VRLA PARA UPS</t>
  </si>
  <si>
    <t>ADQUISICIÓN DE 10 EQUIPO DIGITALIZADOR SCANNER ALIMENTADOR AUTOMATICO DE DOCUMENTOS Y MANTENIMIENTOS</t>
  </si>
  <si>
    <t xml:space="preserve">BASTIDAS CORNEJO CARLOS GUSTAVO	</t>
  </si>
  <si>
    <t>FIGUEROA PARRA JOSE WASHINGTON</t>
  </si>
  <si>
    <t>ADQUISICIÓN CHOMPA VISIBLE IGNIFUGA REFLECTIVA</t>
  </si>
  <si>
    <t>ADQUISICIÓN DE GRAPAS PARA DERIVACIÓN DE LÍNEA EN CALIENTE, VARIOS TIPOS Y RANGOS.</t>
  </si>
  <si>
    <t>ADQUISICIÓN DE RETENEDORES, ORINGS Y PERFIL DE VITON PARA LAS CENTRALES DE GENERACIÓN DE LA E.E.Q.</t>
  </si>
  <si>
    <t>SIE-EEQ-GGS038-2021</t>
  </si>
  <si>
    <t>SIE-EEQ-GGS037-2021</t>
  </si>
  <si>
    <t>SIE-EEQ-GGS035-2021</t>
  </si>
  <si>
    <t>SIE-EEQ-GD1C022-2021</t>
  </si>
  <si>
    <t>SIE-EEQ-GD1C020-2021</t>
  </si>
  <si>
    <t>SIE-EEQ-GD021-2021</t>
  </si>
  <si>
    <t>SIE-EEQ-GAF044-2021</t>
  </si>
  <si>
    <t>SIE-EEQ-GAF041-2021</t>
  </si>
  <si>
    <t>SIE-EEQ-GAF040-2021</t>
  </si>
  <si>
    <t>LICB-EEQ-GC005-2021</t>
  </si>
  <si>
    <t>LCC-EEQ-GC001-2021</t>
  </si>
  <si>
    <t>COTBS-EEQ-GC014-2021</t>
  </si>
  <si>
    <t>CDC-EEQ-GGS002-2021</t>
  </si>
  <si>
    <t>SERVICIO DE FUMIGACIÓN Y CONTROL DE MALEZA EN SUBESTACIONES ELECTRICAS DE LA EEQ</t>
  </si>
  <si>
    <t>SUMINISTRO DEL “SISTEMA DE EXTRACCIÓN DE AIRE CENTRAL NAYÓN</t>
  </si>
  <si>
    <t>Ángel Patricio Mora Rodríguez</t>
  </si>
  <si>
    <t>ADQUISICIÓN DE CAJAS COMPLETAS DE HERRAMIENTAS PARA LOS GRUPOS ELÉCTRICO, MECÁNICO Y ELECTRÓNICO DEL DEPARTAMENTO DE MANTENIMIENTO DE CENTRALES DE LA EMPRESA ELÉCTRICA QUITO</t>
  </si>
  <si>
    <t>ADQUISICIÓN DE LUMINARIAS TIPO LED, 200W-250W, SIN FOTOCONTROL, PARA TIPO DE VÍA M1</t>
  </si>
  <si>
    <t>BARROSO BAÑO JUAN FRANCISCO</t>
  </si>
  <si>
    <t>VACA BARRAGAN ESTEBAN SEBASTIAN</t>
  </si>
  <si>
    <t>GRAPA ALEACION AL, TERMINAL APERNADA TIPO PISTOLA, NO. 3/0 – 266.8 MCM</t>
  </si>
  <si>
    <t>ADQUISICIÓN DE PLANCHAS Y ANILLOS PARA LA CONSTRUCCIÓN DE POSTES METÁLICOS ORNAMENTALES</t>
  </si>
  <si>
    <t>CONTRATACIÓN DEL CURSO DE CAPACITACIÓN EN SAP BASIS Y SAP ABAP</t>
  </si>
  <si>
    <t>CADENA AYALA YOLANDA ELIZABETH</t>
  </si>
  <si>
    <t>Adquisición e implantación de un Sistema de Medición Avanzada (AMI) para el área de servicio de: Empresa Eléctrica Ambato Regional Centro Norte S.A. (EEASA), Empresa Eléctrica Provincial Cotopaxi S.A. (ELEPCOSA), Empresa Eléctrica Regional Norte S.A. (EMELNORTE), Empresa Eléctrica Quito S.A. (EEQ) y Empresa Eléctrica Regional Centro Sur C.A. (CENTROSUR)</t>
  </si>
  <si>
    <t>FISCALIZACIÓN DE CONTRATOS DE CONTROL DE PÉRDIDAS COMERCIALES MEDIANTE CAMBIO DE SISTEMAS DE MEDICIÓN, FACTURACIÓN MASIVA Y OTROS PROYECTOS</t>
  </si>
  <si>
    <t>SERVICIO DE INSTALACIÓN ELÉCTRICA; INSTALACIÓN, CAMBIO Y/O REUBICACIÓN DE MEDIDORES, MANTENIMIENTO DE ACOMETIDAS Y REPARACIONES EN LA ZONA PERIFÉRICA AGENCIA EL QUINCHE, PUELLARO O EN OTROS SITIOS INDICADOS POR LA EMPRESA ELÉCTRICA QUITO DENTRO DE SU ÁREA DE SERVICIO</t>
  </si>
  <si>
    <t>MUÑOZ CUEVA MAURICIO ROLANDO</t>
  </si>
  <si>
    <t>CHIMARRO MORALES DIEGO FABIAN</t>
  </si>
  <si>
    <t>CDC-EEQ-GPE002-2021</t>
  </si>
  <si>
    <t>IMPLEMENTACIÓN DEL SISTEMA DE GESTIÓN DE ENERGÍA BASADO EN LA NORMA ISO 50 001:2018</t>
  </si>
  <si>
    <t>CATE-EEQ-GAF011-2021</t>
  </si>
  <si>
    <t>CE-20210002123332</t>
  </si>
  <si>
    <t>CE-20210002123333</t>
  </si>
  <si>
    <t>CE-20210002123334</t>
  </si>
  <si>
    <t>CE-20210002123335</t>
  </si>
  <si>
    <t>Silla estudiantil (metal – polipropileno)</t>
  </si>
  <si>
    <t>CE-20210002123338</t>
  </si>
  <si>
    <t>Sofá tripersonal</t>
  </si>
  <si>
    <t>CE-20210002123339</t>
  </si>
  <si>
    <t>Sofá bipersonal</t>
  </si>
  <si>
    <t>CE-20210002123342</t>
  </si>
  <si>
    <t>Sofá Unipersonal</t>
  </si>
  <si>
    <t>CE-20210002123343</t>
  </si>
  <si>
    <t>Camilla (1900mm X 740mm X 816mm)</t>
  </si>
  <si>
    <t>CE-20210002123366</t>
  </si>
  <si>
    <t>CE-20210002123368</t>
  </si>
  <si>
    <t>CE-20210002123369</t>
  </si>
  <si>
    <t>Armario 900mm x 350mm x 2000mm</t>
  </si>
  <si>
    <t>CE-20210002123371</t>
  </si>
  <si>
    <t>CE-20210002123372</t>
  </si>
  <si>
    <t>CE-20210002123373</t>
  </si>
  <si>
    <t>Mesa auxiliar sala de espera</t>
  </si>
  <si>
    <t>CE-20210002123375</t>
  </si>
  <si>
    <t>BANCA - VESTIDOR</t>
  </si>
  <si>
    <t>CE-20210002123376</t>
  </si>
  <si>
    <t>Escritorio recto Minka I 1200mm x 600mm</t>
  </si>
  <si>
    <t>CE-20210002123377</t>
  </si>
  <si>
    <t>Escritorio recto Minka II sin cajonera 1200mm x 600mm</t>
  </si>
  <si>
    <t>CE-20210002123378</t>
  </si>
  <si>
    <t>Silla de espera tripersonal</t>
  </si>
  <si>
    <t>CE-20210002123379</t>
  </si>
  <si>
    <t>MESA - 6 PERSONAS</t>
  </si>
  <si>
    <t>CE-20210002123380</t>
  </si>
  <si>
    <t>Archivador bajo carpetas oficio</t>
  </si>
  <si>
    <t>CE-20210002123381</t>
  </si>
  <si>
    <t>ARMARIO</t>
  </si>
  <si>
    <t>CE-20210002123382</t>
  </si>
  <si>
    <t>Escritorio recto Minka III 1500mm x 600mm</t>
  </si>
  <si>
    <t>CE-20210002123383</t>
  </si>
  <si>
    <t>CE-20210002123384</t>
  </si>
  <si>
    <t>ARMARIO MÉDICO</t>
  </si>
  <si>
    <t>CE-20210002123385</t>
  </si>
  <si>
    <t>PIZARRA ESTUDIANTIL (LONGITUD: 1 m – 1,99 m / ANCHO: 1,20 m)</t>
  </si>
  <si>
    <t>HARO BAEZ ESTEBAN ANDRES</t>
  </si>
  <si>
    <t>LCC-EEQ-GPE002-2021</t>
  </si>
  <si>
    <t>SERVICIOS DE FISCALIZACIÓN PARA EL PROYECTO: CONSTRUCCIÓN DE REDES DE MEDIO Y BAJO VOLTAJE, SUBTERRÁNEO DEL PRIMARIO 24C BARRIO: LA REPUBLICA, SECTOR: AV. REPÚBLICA, AV. AMAZONAS, AV. MARIANA DE JESUS, AV. 10 DE AGOSTO, CAROLINA 1</t>
  </si>
  <si>
    <t>FLORES VASQUEZ MONICA DE LAS MERCEDES</t>
  </si>
  <si>
    <t>SIE-EEQ-GC026-2021</t>
  </si>
  <si>
    <t>MCS-EEQ-GAF006-2021</t>
  </si>
  <si>
    <t>SERVICIOS TÉCNICOS PARA TOMA DE LECTURAS EN LÍNEA Y LECTOFACTURACIÓN, REPARTO DE FACTURAS Y REPARTO DE DOCUMENTOS ADICIONALES PARA LA ZONA URBANA DMQ NORTE 2, Y OTRAS ZONAS SIMILARES DENTRO DEL ÁREA DE SERVICIO DE LA EEQ</t>
  </si>
  <si>
    <t>SERVICIO DE ABASTECIMIENTO DE COMBUSTIBLE PARA EL PARQUE AUTOMOTOR DE LA EEQ - ZONA 9 (Los Bancos).</t>
  </si>
  <si>
    <t>CABEZAS ALEX</t>
  </si>
  <si>
    <t>CACERES CABRERA JESSICA</t>
  </si>
  <si>
    <t>RODAS PABLO ANDRES</t>
  </si>
  <si>
    <t>PADILLA ALFREDO GALIANO</t>
  </si>
  <si>
    <t>RÉGIMEN ESPECIAL - BIENES Y SERVICIOS ÚNICOS</t>
  </si>
  <si>
    <t>RÉGIMEN ESPECIAL - CONTRATOS ENTRE ENTIDADES PÚBLICAS</t>
  </si>
  <si>
    <t>RÉGIMEN ESPECIAL - REPUESTOS O ACCESORIOS</t>
  </si>
  <si>
    <t>RÉGIMEN ESPECIAL - COMUNICACIÓN SOCIAL - PROCESO DE SELECCIÓN</t>
  </si>
  <si>
    <t>RÉGIMEN ESPECIAL - GIRO ESPECÍFICO DEL NEGOCIO</t>
  </si>
  <si>
    <t xml:space="preserve">EMPRESA ELECTRICA QUITO </t>
  </si>
  <si>
    <t>COMPRAS DE INFIMA CUANTIA ENERO  A DICIEMBRE  2021</t>
  </si>
  <si>
    <t>No.</t>
  </si>
  <si>
    <t>CÓDIGO DEL PROCESO</t>
  </si>
  <si>
    <t>SOLICITUD DE COMPRA/ SOLICITUD DE SERVICIO</t>
  </si>
  <si>
    <t>ORDEN DE COMPRAS</t>
  </si>
  <si>
    <t>OBJETO DEL PROCESO</t>
  </si>
  <si>
    <t>PRESUPUESTO</t>
  </si>
  <si>
    <t xml:space="preserve">MONTO ADJUDICADO </t>
  </si>
  <si>
    <t>MONTO REGISTRADO SERCOP</t>
  </si>
  <si>
    <t>POR PAGAR</t>
  </si>
  <si>
    <t>ESTADO PAGO</t>
  </si>
  <si>
    <t>PAGADA</t>
  </si>
  <si>
    <t>ARRENDAMIENTO DE ESPACIO FÍSICO EN CASETAS Y TORRE PARA UBICACIÓN DE REPETIDORAS DIGITALES VHF EN EL CERRO BLANCO</t>
  </si>
  <si>
    <t>PAGOS MENSUALES</t>
  </si>
  <si>
    <t>SERVICIO DE SUMINISTRO DE INFORMACIÓN EN LÍNEA A BASE DE DATOS JURÍDICAS LEXIS</t>
  </si>
  <si>
    <t>MANGUERA DE PRESION DE CAUCHO REFORZADA DE 4" PARA M 20.00
COMBUSTIBLE</t>
  </si>
  <si>
    <t>ARRENDAMIENTO DE ESPACIO FÍSICO EN CASETA Y TORRE PARA UBICACIÓN DE REPETIDORAS DIGITALES VHF EN EL CERRO ATACAZO</t>
  </si>
  <si>
    <t>CONTRATACIÓN DEL ARRIENDO EN ESPACIO FÍSICO EB CASETA Y TORRE PARA UBICACIÓN DE REPETIDORAS DIGITALES VHF EN EL CERRO CONDIUJA</t>
  </si>
  <si>
    <t xml:space="preserve">HABLADOR ACRILICO TIP T </t>
  </si>
  <si>
    <t>BOLSILLOS ACRILICOS PARA PARED</t>
  </si>
  <si>
    <t>MOTOSOLDADORA PORTATIL</t>
  </si>
  <si>
    <t>CINTA PARA MAQUINA DE ESCRIBIR ELECTRICA IBM 2082 TOMATE. REF. 1299095</t>
  </si>
  <si>
    <t>CINTA PARA MAQ. ESCRIBIR BROTHER CE 700</t>
  </si>
  <si>
    <t>CARTUCHO DE CINTA LTO6 ULTRIUM 2.50 TB  6.25 TB</t>
  </si>
  <si>
    <t>SERVICIO DE CALIBRACIÓN INEN DE INSTRUMENTOS DE MEDICIÓN PARA SONDEO DE TANQUES DE ALMACENAMIENTO DE COMBUSTIBLES DIESEL Y CRUDO REDUCIDO</t>
  </si>
  <si>
    <t>SERVICIO DE MANTENIMIENTO Y REPARACION DE MONTACARGAS DE LA EEQ.</t>
  </si>
  <si>
    <t>SERVICIO DE ASISTENCIA TÉCNICA HERRAMIENTA DE EVALUACIÓN PSICOMÉTRICA</t>
  </si>
  <si>
    <t>CARTUCHO DE CINTA  LTO4 ULTRIUM RW  800 GB - 1.6 TB</t>
  </si>
  <si>
    <t>LICENCIA PARA ASISTENCIA DE SOPORTE INFORMATICO REMOTO</t>
  </si>
  <si>
    <t>SERVICIO DE REPARACIÓN DE EJES DE ÁLABES DIRECTRICES</t>
  </si>
  <si>
    <t>ALQUILER DE TALADRO RADIAL PARA MANTENIMIENTO MAYOR UNIDAD NAYÓN,</t>
  </si>
  <si>
    <t>SOFTWARE CINEMA 4D SOFTWARE DE CREACIÓN DE GRÁFICOS Y ANIMACIÓN 3D.</t>
  </si>
  <si>
    <t>Cable de conexión USB-DEVICENET</t>
  </si>
  <si>
    <t>MALLA SARÁN AL 80% DE  4,20 M DE ANCHO X 100 DE LARGO</t>
  </si>
  <si>
    <t>PLÁSTICO DE 0,06 MM COLOR NEGRO DE  2 M DE ANCHO</t>
  </si>
  <si>
    <t>PATCH CORD DE FIBRA OPTICA MONOMODO SC-LC, DUPLEX DE 5 METROS</t>
  </si>
  <si>
    <t>PATCH CORD DE FIBRA OPTICA MONOMODO SC-SC DUPLEX DE 2 METROS</t>
  </si>
  <si>
    <t>RENOVACIÓN DEL SERVICIO DE SOPORTE DE LICENCIAS @RISK INDUSTRIAL</t>
  </si>
  <si>
    <t>BOMBA ELECTRICA DE FUMIGACION CON BATERIA RECARGABLE, CAPACIDAD 18 LITROS.</t>
  </si>
  <si>
    <t>PATCH CORD DE FIBRA OPTICA MONOMODO SC-SC DUPLEX  DE 10 METROS</t>
  </si>
  <si>
    <t>SERVICIO DE MONITOREO DE INFORMACIÓN QUE GENERA LA EEQ EN PRENSA, RADIO Y TELEVISIÓN</t>
  </si>
  <si>
    <t>ADQUISICIÓN DE GUANTES DE CUERO RUSO TIPO LINIERO CON REFUERZO</t>
  </si>
  <si>
    <t>OLEO HIDRÁULICA INDUSTRIAL</t>
  </si>
  <si>
    <t>SERVICIO DE LAVADO Y PLANCHADO MANDILES</t>
  </si>
  <si>
    <t>ACCIONES DE GARANTÍAS JURISDICCIONALES DE ACUERDO AL NUEVO MARCO CONSTITUCIONAL</t>
  </si>
  <si>
    <t xml:space="preserve">34 CAPTORES ÓPTICOS (soporta medidores Norma ANSI/IEC, 80 cm de largo, conexión serial TTL) y </t>
  </si>
  <si>
    <t>19 ANTENAS FLEXIBLES (tipo modem celular GSM, 2g,3g, 4g,SMA, con cable de 3m, conector tipo SMA-F macho, para módulos de comunicación</t>
  </si>
  <si>
    <t>Curso de capacitación en "Normativa - Derecho Procesal Civil".</t>
  </si>
  <si>
    <t>Curso de capacitación en "Código Civil las Obligaciones y los Contratos"</t>
  </si>
  <si>
    <t>El curso de “ANÁLISIS DE PRECIOS UNITARIOS PARA DISEÑO Y LIQUIDACIÓN”, dirigido a Jefes de Sección, Analistas e Ingenieros de la Empresa Eléctrica Quito</t>
  </si>
  <si>
    <t>SERVICIO DE ABASTECIMIENT DE COMBUSTIBLE PARA LA EMPRESA ELÉCTRICA QUITO - ZONA 9 (San Miguel de los Bancos)</t>
  </si>
  <si>
    <t>ADQUISICIÓN DE PROTECTOR ACRILICOS (80 cm X 60 cm) PARA COLOCAR EN LOS
MÓDULOS DE ATENCIÓN AL CLIENTE DE LA EMPRESA ELECTRICA QUITO</t>
  </si>
  <si>
    <t>CURSO DE CAPACITACIÓN EN "PROCEDIMIENTO CONTENCIOSO ADMINISTRATIVO"</t>
  </si>
  <si>
    <t>SERVICIO DE ABASTECIMIENTO DE COMBUSTIBLE PARA LA EMPRESA ELÉCTRICA QUITO – ZONA Unificada (Distrito metropolitano de Quito).</t>
  </si>
  <si>
    <t>ESCOBILLAS DE CARBON DE 32 X 19X 43 MM. GRADO: EG34D</t>
  </si>
  <si>
    <t>ESCOBILLAS DE CARBON DE 40 X 25X 43 MM. GRADO: EG 34D</t>
  </si>
  <si>
    <t>ESCOBILLAS DE CARBON DE 40 X 25X 43 MM. GRADO: CG 65/35</t>
  </si>
  <si>
    <t>ESCOBILLAS DE CARBON DE 32 X 20X 40 MM. GRADO: EG 339 7B</t>
  </si>
  <si>
    <t>ESCOBILLAS DE CARBON DE 40 X 20 X 43 MM. GRADO: CG 65/35</t>
  </si>
  <si>
    <t>ESCOBILLAS DE CARBON DE 31,6 X 11 X 60,5 MM. GRADO: EG 38B</t>
  </si>
  <si>
    <t>ESCOBILLAS DE CARBON DE 30 X 25 X 30 MM. GRADO: EG367</t>
  </si>
  <si>
    <t>ESCOBILLAS DE CARBON DE 30 X 20 X 30 MM. GRADO: EG34D</t>
  </si>
  <si>
    <t>ESCOBILLAS DE CARBON DE 32 X 19 X 61,8 MM. GRADO: ER28</t>
  </si>
  <si>
    <t>PUNZON CIRCULAR DE CORTE 3 4 Pulg. MACHO HEMBRA. REF. CIZALLA DUMMA</t>
  </si>
  <si>
    <t>PUNZON CIRCULAR DE CORTE 5 8 Pulg. MACHO HEMBRA. REF. CIZALLA DUMMA</t>
  </si>
  <si>
    <t>PUNZON CIRCULAR DE CORTE 9 16 Pulg. MACHO HEMBRA. REF. CIZALLA DUMMA</t>
  </si>
  <si>
    <t>PUNZON CIRCULAR DE CORTE 3 4 Pulg. MACHO HEMBRA. REF. CIZALLA SYOWASEIKO</t>
  </si>
  <si>
    <t>PUNZON CIRCULAR DE CORTE 5 8 Pulg. MACHO HEMBRA.REF. CIZALLA SYOWASEIKO</t>
  </si>
  <si>
    <t>PUNZON CIRCULAR DE CORTE 9 16 Pulg. MACHO HEMBRA. REF.CIZALLA SYOWASEIKO</t>
  </si>
  <si>
    <t>PUNZON ELIPTICO DE 20.5 X 40 MM MACHO HEMBRA</t>
  </si>
  <si>
    <t>GUANTES PARA PROTECCIÓN MECÁNICA REVESTIDOS DE NBR</t>
  </si>
  <si>
    <t>MANTENIMIENTO PREVENTIVO DE PLOTERS</t>
  </si>
  <si>
    <t>LICENCIAS PARA VIDEO CONFERENCIA</t>
  </si>
  <si>
    <t>LICENCIAS PARA WEBINARIOS</t>
  </si>
  <si>
    <t>CURSO CCISO CERTIFIED CHIEF INFORMATION SECURITY OFFICER</t>
  </si>
  <si>
    <t>SERVICIO DE REPARACIÓN Y MANTENIMIENTO INTEGRAL DE PUERTA ENROLLABLES AUTOMATICAS MOTORIZADAS</t>
  </si>
  <si>
    <t>SERVICIO DE ABASTECIMIENTO DE COMBUSTIBLE PARA
LA EMPRESA ELÉCTRICA QUITO</t>
  </si>
  <si>
    <t>ADQUISICIÓN DE BOTIQUÍN PORTÁTIL DE PRIMEROS AUXILIOS</t>
  </si>
  <si>
    <t>Servicio de Transporte Aéreo – Compra De Pasajes a través de una agencia de Viajes, para el personal de la EEQ</t>
  </si>
  <si>
    <t>CURSO DE CAPACITACIÓN EN
COHECHO Y CONCUSIÓN</t>
  </si>
  <si>
    <t xml:space="preserve">	TRACTOR CORTA CESPED</t>
  </si>
  <si>
    <t>Suscripción anual diario El Comercio para ser entregado a la Gerencia General</t>
  </si>
  <si>
    <t>Suscripción anual diario El Universo para ser entregado a la Gerencia General</t>
  </si>
  <si>
    <t>Participación en el XXXV SEMINARIO NACIONAL DEL SECTOR ELÉCTRICO ECUATORIANO</t>
  </si>
  <si>
    <t>CURSO; REDACCION INSTITUCIONAL</t>
  </si>
  <si>
    <t>SERVICIO CONFECCIÓN E INSTALACIÓN DEL RÓTULO INSTITUCIONAL EN LA NUEVA AGENCIA EL RECREO</t>
  </si>
  <si>
    <t>Cuso de Capacitación Tema: "Planeamiento de Sistemas de Distribución de Energía Eléctrica”</t>
  </si>
  <si>
    <t xml:space="preserve">INVERSOR DC/AC, ENTRADA: 125 VDC, SALIDA: 127 VAC 60 HZ, POTENCIA: 1 KVA </t>
  </si>
  <si>
    <t>LAMINA ESTRATIFICADA DE FIBRA DE VIDRIO IMPREGNADA CON RESINA EPOXI CLASE TERMICA F, DE 1020 X 1220 X 0.2 MM.</t>
  </si>
  <si>
    <t>LAMINA ESTRATIFICADA DE FIBRA DE VIDRIO IMPREGNADA CON RESINA EPOXI CLASE TERMICA F, DE 1020 X 1220 X 0.3 MM</t>
  </si>
  <si>
    <t>LAMINA ESTRATIFICADA DE FIBRA DE VIDRIO IMPREGNADA CON RESINA EPOXI CLASE TERMICA F, DE 1020 X 1220 X 0.5 MM.</t>
  </si>
  <si>
    <t>LAMINA ESTRATIFICADA DE FIBRA DE VIDRIO IMPREGNADA CON RESINA EPOXI CLASE TERMICA F, DE 1020 X 1220 X 5 MM</t>
  </si>
  <si>
    <t>BASE EXFLOIADOR</t>
  </si>
  <si>
    <t>CAJA DE MINAS NO. HB DE 0.5 MM</t>
  </si>
  <si>
    <t>CERTIFICADO DIGITAL DE SEGURIDAD SSL</t>
  </si>
  <si>
    <t xml:space="preserve">LICENCIA CIVIL 3D ULTIMA VERSION
</t>
  </si>
  <si>
    <t xml:space="preserve">
LICENCIA REVIT ULTIMA VERSION</t>
  </si>
  <si>
    <t>Adquisición de Roca Métrica parala construcción deun muro deescollera en laSubestación Epiclachima</t>
  </si>
  <si>
    <t>SERVICIO DE ABASTECIMIENTO DE COMBUSTIBLE PARA EL PARQUE AUTOMOTOR DE LA
EEQ - ZONA 9 (San Miguel de los Bancos)</t>
  </si>
  <si>
    <t>LÍNEA DE POSICIONAMIENTO PARA EQUIPOS PARA TRABAJOS C/U 32.00
TEMPORALES EN ALTURA</t>
  </si>
  <si>
    <t>PLUMA LIMPIAPARABRISAS DE 18"</t>
  </si>
  <si>
    <t>PLUMA LIMPIAPARABRISA DE 19"</t>
  </si>
  <si>
    <t>PLUMA LIMPIAPARABRISA DE 21"</t>
  </si>
  <si>
    <t>PLUMA LIMPIAPARABRISA DE 26"</t>
  </si>
  <si>
    <t>PROTECTOR DE CUERDA</t>
  </si>
  <si>
    <t>GUANTES DE CUERO PARA CONDUCCION DE VEHICULOS</t>
  </si>
  <si>
    <t>Contratación del servicio para la realización del evento virtual denominando “Quinta Edición del Congreso Internacional de Sostenibilidad Energética”.</t>
  </si>
  <si>
    <t>LAMPARA FLUORESCENTE TUBULAR DE 110/120 V. RECTA 32 W</t>
  </si>
  <si>
    <t>BALASTO PARA LAMPARA FLUORESCENTE 3 X 32 VATIOS.</t>
  </si>
  <si>
    <t>TERNO TERMICO (CHAQUETA Y PANTALON)</t>
  </si>
  <si>
    <t>TALLERES AUTODIAGNÓSTICO PARA PLAN ESTRATÉGICO DE LA EEQ</t>
  </si>
  <si>
    <t>BLOQUE DE HORMIGON PARA ANCLAJE, FORMA TRONCO CONICO C/U 520.00
DE 40 X 15 X 20 CM</t>
  </si>
  <si>
    <t>ARRIENDO DE ESPACIO FISICO EN CASETAS PARA UBICACION DE REPETIDORAS DIGITALES VHF</t>
  </si>
  <si>
    <t xml:space="preserve">	SERVICIO DE ABASTECIMIENTO DE COMBUSTIBLE PARA LA EMPRESA ELÉCTRICA QUITO ( ZONA 1- El Chaco)</t>
  </si>
  <si>
    <t>CUBIERTA TIPO POLICARBONATO TIPO DURAMIL DE 1.11 X 3 M</t>
  </si>
  <si>
    <t>CARBONATO DE CALCIO SACO DE 50 KG</t>
  </si>
  <si>
    <t>AGUA DESTILADA</t>
  </si>
  <si>
    <t>JARRA DE PLASTICO 1 LT.</t>
  </si>
  <si>
    <t>PROBETAS PLÁSTICAS DE 250 ML</t>
  </si>
  <si>
    <t>REACTIVO DPD PARA CLORO TOTAL (CHLORINE)</t>
  </si>
  <si>
    <t>TABLETAS DE CLORO.</t>
  </si>
  <si>
    <t>POLVO DE MÁRMOL SACOS DE 25 KG</t>
  </si>
  <si>
    <t>CALIBRACION DE BALANZAS ELECTRONICAS DE BODEGAS DE LA EMPRESA</t>
  </si>
  <si>
    <t>CUERDA ESTÁTICA DE MEDIA PULGADA (12 MILÍMETROS)</t>
  </si>
  <si>
    <t>CURSO CCNA ENTERPRISE NETWORKING, SECURITY, AND AUTOMATION, NIVEL 3 VERSIÓN 7</t>
  </si>
  <si>
    <t>SERVICIO DE CAMBIO DE PARTES Y ACCESORIOS DEL TORNO PARALELO</t>
  </si>
  <si>
    <t>Curso capacitación tem: AUDITOR INTERNO SISTEMA INTEGRADO 9001, 37001 Y 45001</t>
  </si>
  <si>
    <t>LINTERNA LED DE MANO RECARGABLE</t>
  </si>
  <si>
    <t>SERVICIO DE ABASTECIMIENTO DE COMBUSTIBLE PARA EL PARQUE AUTOMOTOR DE LA EEQ - ZONA 9 (San Miguel de los Bancos)</t>
  </si>
  <si>
    <t>EQUIPO DE COMUNICACION MULTIMODO VHF INTERNET SMATPHONE 4G LTE DOBLE CHIP</t>
  </si>
  <si>
    <t>LICENCIA DE ACTIVACION DE CONSOLA DE COMANDO Y CONTROL PARA SISTEMA VHF-INTERNET WINDOWS 10</t>
  </si>
  <si>
    <t>LICENCIA DE ACTIVACION COMUNICACION VHF INTERNET SMARTPHONE BAJO ANDROID DE GOOGLE O APPLE</t>
  </si>
  <si>
    <t>EQUIPO DE SINCRONIZACION HORARIA GPS</t>
  </si>
  <si>
    <t>CARTUCHO CINTA DE VINYL BLANCO DE 1/2 (12 MM) REF. 80-6114-
5595-9</t>
  </si>
  <si>
    <t>CARTUCHO CINTA DE VINYL BLANCO DE 3/4 (19 MM) REF. 80-6114-
5596-7</t>
  </si>
  <si>
    <t>CARTUCHO CINTA DE VINYL ROJO DE 3/4 (19 MM) REF. 80-6114-
5602-3</t>
  </si>
  <si>
    <t>CARTUCHO CINTA DE VINYL VERDE DE 1/2" (12 MM). REF 80-6114-
5607-2</t>
  </si>
  <si>
    <t>CARTUCHO CINTA DE VINYL VERDE DE 3/4" (19 MM). REF 80-6114-
5608-0</t>
  </si>
  <si>
    <t>CARTUCHO CINTA DE VINYL AMARILLO DE 1/2" (12 MM). REF 80-
6114-5598-3</t>
  </si>
  <si>
    <t>CARTUCHO CINTA DE VINYL AMARILLO DE 3/4" (19 MM). REF 80-
6114-5599-1</t>
  </si>
  <si>
    <t>SERVICIO DE SOPORTE PL/SQL DEVELOPER</t>
  </si>
  <si>
    <t xml:space="preserve">
10603</t>
  </si>
  <si>
    <t xml:space="preserve">	ROLL UP (BANNER)</t>
  </si>
  <si>
    <t>ESFEROS PUBLICITARIOS PLÁSTICO COLOR AZUL ELÉCTRICO
METALIZADO.</t>
  </si>
  <si>
    <t>BACKING POP UP TIPO ARAÑA</t>
  </si>
  <si>
    <t>CABALLETE TIPO A ELABORADO CON TUBO CUADRADO METALICO
GALVANIZADO 1"X1.1</t>
  </si>
  <si>
    <t>LICENCIAS ADOBE CREATIVE CLOUD</t>
  </si>
  <si>
    <t>Prespuesto</t>
  </si>
  <si>
    <t>Adjudicado</t>
  </si>
  <si>
    <t>Estado Pago</t>
  </si>
  <si>
    <t>Pagado</t>
  </si>
  <si>
    <t>Por pagar</t>
  </si>
  <si>
    <t>Nro.</t>
  </si>
  <si>
    <t>FINALIZADO</t>
  </si>
  <si>
    <t>Pagos mensuales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</si>
</sst>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quot;* #,##0.00_ ;_ &quot;$&quot;* \-#,##0.00_ ;_ &quot;$&quot;* &quot;-&quot;??_ ;_ @_ "/>
    <numFmt numFmtId="43" formatCode="_ * #,##0.00_ ;_ * \-#,##0.00_ ;_ * &quot;-&quot;??_ ;_ @_ "/>
    <numFmt numFmtId="165" formatCode="_(&quot;$&quot;* #,##0.00_);_(&quot;$&quot;* \(#,##0.00\);_(&quot;$&quot;* &quot;-&quot;??_);_(@_)"/>
    <numFmt numFmtId="166" formatCode="_(&quot;$&quot;\ * #,##0.00_);_(&quot;$&quot;\ * \(#,##0.00\);_(&quot;$&quot;\ * &quot;-&quot;??_);_(@_)"/>
    <numFmt numFmtId="167" formatCode="dd/mm/yyyy;@"/>
    <numFmt numFmtId="170" formatCode="_(* #,##0.00_);_(* \(#,##0.00\);_(* &quot;-&quot;??_);_(@_)"/>
    <numFmt numFmtId="171" formatCode="0.00_ ;[Red]\-0.00\ "/>
  </numFmts>
  <fonts count="35" x14ac:knownFonts="1">
    <font>
      <sz val="11"/>
      <color theme="1"/>
      <name val="Calibri"/>
      <family val="2"/>
      <scheme val="minor"/>
    </font>
    <font>
      <sz val="10"/>
      <color theme="1"/>
      <name val="Leelawadee"/>
      <family val="2"/>
    </font>
    <font>
      <sz val="11"/>
      <color theme="1"/>
      <name val="Calibri"/>
      <family val="2"/>
      <scheme val="minor"/>
    </font>
    <font>
      <b/>
      <sz val="11"/>
      <color theme="0"/>
      <name val="Calibri"/>
      <family val="2"/>
      <scheme val="minor"/>
    </font>
    <font>
      <b/>
      <sz val="11"/>
      <color theme="1"/>
      <name val="Calibri"/>
      <family val="2"/>
      <scheme val="minor"/>
    </font>
    <font>
      <sz val="11"/>
      <color indexed="8"/>
      <name val="Calibri"/>
      <family val="2"/>
    </font>
    <font>
      <sz val="11"/>
      <name val="Calibri"/>
      <family val="2"/>
      <scheme val="minor"/>
    </font>
    <font>
      <b/>
      <sz val="11"/>
      <name val="Calibri"/>
      <family val="2"/>
      <scheme val="minor"/>
    </font>
    <font>
      <b/>
      <sz val="14"/>
      <color theme="0"/>
      <name val="Calibri"/>
      <family val="2"/>
      <scheme val="minor"/>
    </font>
    <font>
      <sz val="8"/>
      <name val="Calibri"/>
      <family val="2"/>
      <scheme val="minor"/>
    </font>
    <font>
      <u/>
      <sz val="11"/>
      <color theme="10"/>
      <name val="Calibri"/>
      <family val="2"/>
      <scheme val="minor"/>
    </font>
    <font>
      <u/>
      <sz val="11"/>
      <name val="Calibri"/>
      <family val="2"/>
      <scheme val="minor"/>
    </font>
    <font>
      <sz val="11"/>
      <color theme="4"/>
      <name val="Calibri"/>
      <family val="2"/>
      <scheme val="minor"/>
    </font>
    <font>
      <b/>
      <sz val="16"/>
      <color indexed="8"/>
      <name val="Arial Unicode MS"/>
      <family val="2"/>
    </font>
    <font>
      <b/>
      <u/>
      <sz val="14"/>
      <name val="Calibri"/>
      <family val="2"/>
      <scheme val="minor"/>
    </font>
    <font>
      <b/>
      <u/>
      <sz val="16"/>
      <name val="Calibri"/>
      <family val="2"/>
      <scheme val="minor"/>
    </font>
    <font>
      <b/>
      <u/>
      <sz val="16"/>
      <color theme="1"/>
      <name val="Calibri"/>
      <family val="2"/>
      <scheme val="minor"/>
    </font>
    <font>
      <b/>
      <u/>
      <sz val="16"/>
      <color theme="0"/>
      <name val="Calibri"/>
      <family val="2"/>
      <scheme val="minor"/>
    </font>
    <font>
      <b/>
      <sz val="14"/>
      <color theme="1"/>
      <name val="Calibri"/>
      <family val="2"/>
      <scheme val="minor"/>
    </font>
    <font>
      <b/>
      <sz val="16"/>
      <color theme="1"/>
      <name val="Calibri"/>
      <family val="2"/>
      <scheme val="minor"/>
    </font>
    <font>
      <sz val="14"/>
      <color theme="1"/>
      <name val="Calibri"/>
      <family val="2"/>
      <scheme val="minor"/>
    </font>
    <font>
      <sz val="11"/>
      <color rgb="FF000000"/>
      <name val="Calibri"/>
      <family val="2"/>
    </font>
    <font>
      <b/>
      <sz val="10"/>
      <color theme="1"/>
      <name val="Swis721 LtCn BT"/>
      <family val="2"/>
    </font>
    <font>
      <sz val="10"/>
      <color theme="1"/>
      <name val="Swis721 LtCn BT"/>
      <family val="2"/>
    </font>
    <font>
      <b/>
      <sz val="10"/>
      <color rgb="FF000000"/>
      <name val="Swis721 LtCn BT"/>
      <family val="2"/>
    </font>
    <font>
      <b/>
      <vertAlign val="superscript"/>
      <sz val="10"/>
      <color rgb="FF000000"/>
      <name val="Swis721 LtCn BT"/>
      <family val="2"/>
    </font>
    <font>
      <sz val="10"/>
      <color rgb="FF000000"/>
      <name val="Swis721 LtCn BT"/>
      <family val="2"/>
    </font>
    <font>
      <b/>
      <sz val="11"/>
      <color rgb="FF000000"/>
      <name val="Calibri"/>
      <family val="2"/>
    </font>
    <font>
      <sz val="11"/>
      <color theme="8"/>
      <name val="Calibri"/>
      <family val="2"/>
      <scheme val="minor"/>
    </font>
    <font>
      <b/>
      <sz val="12"/>
      <name val="Arial Narrow"/>
      <family val="2"/>
    </font>
    <font>
      <sz val="12"/>
      <color theme="1"/>
      <name val="Arial Narrow"/>
      <family val="2"/>
    </font>
    <font>
      <sz val="12"/>
      <name val="Arial Narrow"/>
      <family val="2"/>
    </font>
    <font>
      <sz val="12"/>
      <color rgb="FFFF0000"/>
      <name val="Arial Narrow"/>
      <family val="2"/>
    </font>
    <font>
      <sz val="18"/>
      <name val="Arial Narrow"/>
      <family val="2"/>
    </font>
    <font>
      <b/>
      <sz val="12"/>
      <color theme="1"/>
      <name val="Arial Narrow"/>
      <family val="2"/>
    </font>
  </fonts>
  <fills count="23">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theme="4" tint="-0.249977111117893"/>
        <bgColor indexed="64"/>
      </patternFill>
    </fill>
    <fill>
      <patternFill patternType="solid">
        <fgColor theme="0" tint="-0.14999847407452621"/>
        <bgColor theme="0" tint="-0.14999847407452621"/>
      </patternFill>
    </fill>
    <fill>
      <patternFill patternType="solid">
        <fgColor rgb="FFE8E8E8"/>
        <bgColor indexed="64"/>
      </patternFill>
    </fill>
    <fill>
      <patternFill patternType="solid">
        <fgColor theme="8" tint="0.59999389629810485"/>
        <bgColor indexed="64"/>
      </patternFill>
    </fill>
    <fill>
      <patternFill patternType="solid">
        <fgColor rgb="FFFFFF00"/>
        <bgColor indexed="64"/>
      </patternFill>
    </fill>
    <fill>
      <patternFill patternType="solid">
        <fgColor rgb="FF002060"/>
        <bgColor indexed="64"/>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theme="8"/>
        <bgColor theme="8"/>
      </patternFill>
    </fill>
    <fill>
      <patternFill patternType="solid">
        <fgColor theme="9" tint="0.59999389629810485"/>
        <bgColor indexed="64"/>
      </patternFill>
    </fill>
    <fill>
      <patternFill patternType="solid">
        <fgColor rgb="FFFF0000"/>
        <bgColor indexed="64"/>
      </patternFill>
    </fill>
    <fill>
      <patternFill patternType="solid">
        <fgColor theme="5" tint="0.39997558519241921"/>
        <bgColor indexed="64"/>
      </patternFill>
    </fill>
    <fill>
      <patternFill patternType="solid">
        <fgColor rgb="FFFFC00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CCFFCC"/>
        <bgColor indexed="64"/>
      </patternFill>
    </fill>
    <fill>
      <patternFill patternType="solid">
        <fgColor rgb="FFFFCCCC"/>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theme="1"/>
      </bottom>
      <diagonal/>
    </border>
    <border>
      <left/>
      <right/>
      <top/>
      <bottom style="thin">
        <color theme="4" tint="0.39997558519241921"/>
      </bottom>
      <diagonal/>
    </border>
    <border>
      <left/>
      <right/>
      <top style="thin">
        <color theme="4" tint="0.39997558519241921"/>
      </top>
      <bottom/>
      <diagonal/>
    </border>
    <border>
      <left/>
      <right/>
      <top style="thin">
        <color theme="8" tint="0.39997558519241921"/>
      </top>
      <bottom style="thin">
        <color theme="8" tint="0.39997558519241921"/>
      </bottom>
      <diagonal/>
    </border>
    <border>
      <left style="thin">
        <color theme="8" tint="0.39997558519241921"/>
      </left>
      <right/>
      <top/>
      <bottom style="thin">
        <color theme="8" tint="0.39997558519241921"/>
      </bottom>
      <diagonal/>
    </border>
    <border>
      <left/>
      <right/>
      <top/>
      <bottom style="thin">
        <color theme="8" tint="0.39997558519241921"/>
      </bottom>
      <diagonal/>
    </border>
    <border>
      <left/>
      <right style="thin">
        <color theme="8" tint="0.39997558519241921"/>
      </right>
      <top/>
      <bottom style="thin">
        <color theme="8" tint="0.3999755851924192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9">
    <xf numFmtId="0" fontId="0" fillId="0" borderId="0"/>
    <xf numFmtId="43" fontId="2" fillId="0" borderId="0" applyFont="0" applyFill="0" applyBorder="0" applyAlignment="0" applyProtection="0"/>
    <xf numFmtId="44" fontId="2" fillId="0" borderId="0" applyFont="0" applyFill="0" applyBorder="0" applyAlignment="0" applyProtection="0"/>
    <xf numFmtId="0" fontId="5" fillId="0" borderId="0" applyFill="0" applyProtection="0"/>
    <xf numFmtId="166" fontId="2" fillId="0" borderId="0" applyFont="0" applyFill="0" applyBorder="0" applyAlignment="0" applyProtection="0"/>
    <xf numFmtId="165" fontId="2" fillId="0" borderId="0" applyFont="0" applyFill="0" applyBorder="0" applyAlignment="0" applyProtection="0"/>
    <xf numFmtId="0" fontId="10" fillId="0" borderId="0" applyNumberFormat="0" applyFill="0" applyBorder="0" applyAlignment="0" applyProtection="0"/>
    <xf numFmtId="0" fontId="21" fillId="0" borderId="0"/>
    <xf numFmtId="9" fontId="2" fillId="0" borderId="0" applyFont="0" applyFill="0" applyBorder="0" applyAlignment="0" applyProtection="0"/>
  </cellStyleXfs>
  <cellXfs count="259">
    <xf numFmtId="0" fontId="0" fillId="0" borderId="0" xfId="0"/>
    <xf numFmtId="49" fontId="0" fillId="0" borderId="0" xfId="0" applyNumberFormat="1"/>
    <xf numFmtId="0" fontId="6" fillId="0" borderId="0" xfId="0" applyFont="1" applyAlignment="1">
      <alignment horizontal="left" vertical="center"/>
    </xf>
    <xf numFmtId="0" fontId="6" fillId="0" borderId="0" xfId="0" applyFont="1" applyAlignment="1">
      <alignment horizontal="center" vertical="center"/>
    </xf>
    <xf numFmtId="165" fontId="6" fillId="0" borderId="0" xfId="5" applyFont="1" applyAlignment="1">
      <alignment horizontal="center" vertical="center"/>
    </xf>
    <xf numFmtId="0" fontId="7" fillId="7" borderId="1" xfId="0" applyFont="1" applyFill="1" applyBorder="1" applyAlignment="1">
      <alignment horizontal="center" vertical="center" wrapText="1"/>
    </xf>
    <xf numFmtId="165" fontId="8" fillId="4" borderId="1" xfId="0" applyNumberFormat="1" applyFont="1" applyFill="1" applyBorder="1" applyAlignment="1">
      <alignment horizontal="center" vertical="center" wrapText="1"/>
    </xf>
    <xf numFmtId="0" fontId="7" fillId="8"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horizontal="left" vertical="center" wrapText="1"/>
    </xf>
    <xf numFmtId="165" fontId="6" fillId="0" borderId="1" xfId="5" applyFont="1" applyFill="1" applyBorder="1" applyAlignment="1">
      <alignment horizontal="center" vertical="center" wrapText="1"/>
    </xf>
    <xf numFmtId="1"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11" fillId="0" borderId="1" xfId="6" applyFont="1" applyFill="1" applyBorder="1" applyAlignment="1">
      <alignment horizontal="left" vertical="center" wrapText="1"/>
    </xf>
    <xf numFmtId="0" fontId="6" fillId="0" borderId="1" xfId="6" applyFont="1" applyFill="1" applyBorder="1" applyAlignment="1">
      <alignment horizontal="center" vertical="center" wrapText="1"/>
    </xf>
    <xf numFmtId="0" fontId="10" fillId="0" borderId="1" xfId="6" applyBorder="1" applyAlignment="1">
      <alignment horizontal="left" vertical="center"/>
    </xf>
    <xf numFmtId="165" fontId="6" fillId="0" borderId="1" xfId="6" applyNumberFormat="1" applyFont="1" applyFill="1" applyBorder="1" applyAlignment="1">
      <alignment horizontal="center" vertical="center" wrapText="1"/>
    </xf>
    <xf numFmtId="14" fontId="6" fillId="0" borderId="1" xfId="6" applyNumberFormat="1" applyFont="1" applyFill="1" applyBorder="1" applyAlignment="1">
      <alignment horizontal="center" vertical="center" wrapText="1"/>
    </xf>
    <xf numFmtId="165" fontId="6" fillId="0" borderId="1" xfId="5" applyFont="1" applyBorder="1" applyAlignment="1">
      <alignment horizontal="center" vertical="center" wrapText="1"/>
    </xf>
    <xf numFmtId="0" fontId="0" fillId="0" borderId="1" xfId="0" applyBorder="1" applyAlignment="1">
      <alignment horizontal="center"/>
    </xf>
    <xf numFmtId="0" fontId="6" fillId="0" borderId="1" xfId="0" applyFont="1" applyBorder="1" applyAlignment="1">
      <alignment vertical="center" wrapText="1"/>
    </xf>
    <xf numFmtId="165" fontId="6" fillId="0" borderId="1" xfId="5" applyFont="1" applyFill="1" applyBorder="1" applyAlignment="1">
      <alignment vertical="center" wrapText="1"/>
    </xf>
    <xf numFmtId="167" fontId="6" fillId="0" borderId="1" xfId="0" applyNumberFormat="1" applyFont="1" applyBorder="1" applyAlignment="1">
      <alignment horizontal="left" vertical="center" wrapText="1"/>
    </xf>
    <xf numFmtId="165" fontId="12" fillId="0" borderId="1" xfId="5" applyFont="1" applyFill="1" applyBorder="1" applyAlignment="1">
      <alignment vertical="center" wrapText="1"/>
    </xf>
    <xf numFmtId="0" fontId="6" fillId="0" borderId="1" xfId="6" applyFont="1" applyBorder="1" applyAlignment="1">
      <alignment horizontal="center" vertical="center" wrapText="1"/>
    </xf>
    <xf numFmtId="0" fontId="11" fillId="0" borderId="1" xfId="6" applyFont="1" applyBorder="1" applyAlignment="1">
      <alignment horizontal="left" vertical="center" wrapText="1"/>
    </xf>
    <xf numFmtId="165" fontId="6" fillId="0" borderId="1" xfId="5" applyFont="1" applyBorder="1" applyAlignment="1">
      <alignment vertical="center" wrapText="1"/>
    </xf>
    <xf numFmtId="14" fontId="6" fillId="0" borderId="1" xfId="6" applyNumberFormat="1" applyFont="1" applyBorder="1" applyAlignment="1">
      <alignment horizontal="center" vertical="center" wrapText="1"/>
    </xf>
    <xf numFmtId="0" fontId="11" fillId="0" borderId="1" xfId="0" applyFont="1" applyBorder="1" applyAlignment="1">
      <alignment horizontal="left" vertical="center" wrapText="1"/>
    </xf>
    <xf numFmtId="165" fontId="6" fillId="0" borderId="1" xfId="5" applyFont="1" applyBorder="1" applyAlignment="1">
      <alignment vertical="center"/>
    </xf>
    <xf numFmtId="14" fontId="6" fillId="0" borderId="1" xfId="6" applyNumberFormat="1" applyFont="1" applyBorder="1" applyAlignment="1">
      <alignment horizontal="left" vertical="center" wrapText="1"/>
    </xf>
    <xf numFmtId="14" fontId="6" fillId="0" borderId="1" xfId="0" applyNumberFormat="1" applyFont="1" applyBorder="1" applyAlignment="1">
      <alignment horizontal="center" vertical="center" wrapText="1"/>
    </xf>
    <xf numFmtId="0" fontId="6" fillId="0" borderId="1" xfId="6" applyFont="1" applyBorder="1" applyAlignment="1">
      <alignment horizontal="center" vertical="center"/>
    </xf>
    <xf numFmtId="165" fontId="2" fillId="0" borderId="1" xfId="5" applyFont="1" applyFill="1" applyBorder="1" applyAlignment="1">
      <alignment vertical="center" wrapText="1"/>
    </xf>
    <xf numFmtId="14" fontId="6" fillId="0" borderId="1" xfId="0" applyNumberFormat="1" applyFont="1" applyBorder="1" applyAlignment="1">
      <alignment horizontal="left" vertical="center" wrapText="1"/>
    </xf>
    <xf numFmtId="0" fontId="6" fillId="3" borderId="0" xfId="0" applyFont="1" applyFill="1" applyAlignment="1">
      <alignment horizontal="center" vertical="center"/>
    </xf>
    <xf numFmtId="0" fontId="6" fillId="3" borderId="0" xfId="0" applyFont="1" applyFill="1" applyAlignment="1">
      <alignment horizontal="left" vertical="center"/>
    </xf>
    <xf numFmtId="165" fontId="7" fillId="3" borderId="1" xfId="5" applyFont="1" applyFill="1" applyBorder="1" applyAlignment="1">
      <alignment horizontal="center" vertical="center"/>
    </xf>
    <xf numFmtId="0" fontId="4" fillId="0" borderId="1" xfId="0" applyFont="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6" fillId="0" borderId="1"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2" xfId="6" applyFont="1" applyFill="1" applyBorder="1" applyAlignment="1">
      <alignment horizontal="center" vertical="center" wrapText="1"/>
    </xf>
    <xf numFmtId="0" fontId="10" fillId="0" borderId="2" xfId="6" applyBorder="1" applyAlignment="1">
      <alignment horizontal="left" vertical="center"/>
    </xf>
    <xf numFmtId="0" fontId="11" fillId="0" borderId="2" xfId="6" applyFont="1" applyFill="1" applyBorder="1" applyAlignment="1">
      <alignment horizontal="left" vertical="center" wrapText="1"/>
    </xf>
    <xf numFmtId="0" fontId="6" fillId="0" borderId="2" xfId="0" applyFont="1" applyBorder="1" applyAlignment="1">
      <alignment vertical="center" wrapText="1"/>
    </xf>
    <xf numFmtId="165" fontId="6" fillId="0" borderId="2" xfId="5" applyFont="1" applyFill="1" applyBorder="1" applyAlignment="1">
      <alignment horizontal="center" vertical="center" wrapText="1"/>
    </xf>
    <xf numFmtId="167" fontId="6" fillId="0" borderId="2" xfId="0" applyNumberFormat="1" applyFont="1" applyBorder="1" applyAlignment="1">
      <alignment horizontal="left" vertical="center" wrapText="1"/>
    </xf>
    <xf numFmtId="14" fontId="6" fillId="0" borderId="2" xfId="6" applyNumberFormat="1" applyFont="1" applyFill="1" applyBorder="1" applyAlignment="1">
      <alignment horizontal="center" vertical="center" wrapText="1"/>
    </xf>
    <xf numFmtId="0" fontId="10" fillId="0" borderId="1" xfId="6" applyBorder="1" applyAlignment="1">
      <alignment vertical="center"/>
    </xf>
    <xf numFmtId="0" fontId="10" fillId="0" borderId="1" xfId="6" applyFill="1" applyBorder="1" applyAlignment="1">
      <alignment vertical="center"/>
    </xf>
    <xf numFmtId="0" fontId="14" fillId="0" borderId="0" xfId="0" applyFont="1" applyAlignment="1">
      <alignment horizontal="left" vertical="center"/>
    </xf>
    <xf numFmtId="0" fontId="15" fillId="0" borderId="1" xfId="0" applyFont="1" applyBorder="1" applyAlignment="1">
      <alignment horizontal="center" vertical="center" wrapText="1"/>
    </xf>
    <xf numFmtId="0" fontId="16" fillId="0" borderId="1" xfId="0" applyFont="1" applyBorder="1" applyAlignment="1">
      <alignment horizontal="center" vertical="center"/>
    </xf>
    <xf numFmtId="0" fontId="15" fillId="0" borderId="1" xfId="0" applyFont="1" applyBorder="1" applyAlignment="1">
      <alignment horizontal="left" vertical="center" wrapText="1"/>
    </xf>
    <xf numFmtId="44" fontId="6" fillId="0" borderId="1" xfId="2" applyFont="1" applyFill="1" applyBorder="1" applyAlignment="1">
      <alignment horizontal="center" vertical="center" wrapText="1"/>
    </xf>
    <xf numFmtId="165" fontId="6" fillId="0" borderId="1" xfId="5" applyFont="1" applyFill="1" applyBorder="1" applyAlignment="1">
      <alignment horizontal="left" vertical="center" wrapText="1"/>
    </xf>
    <xf numFmtId="0" fontId="0" fillId="0" borderId="0" xfId="0" applyFill="1"/>
    <xf numFmtId="0" fontId="0" fillId="0" borderId="0" xfId="0" applyFont="1" applyFill="1"/>
    <xf numFmtId="0" fontId="0" fillId="0" borderId="0" xfId="0" applyFont="1" applyFill="1" applyBorder="1"/>
    <xf numFmtId="0" fontId="0" fillId="3" borderId="0" xfId="0" applyFill="1"/>
    <xf numFmtId="0" fontId="0" fillId="0" borderId="0" xfId="0" applyFill="1" applyAlignment="1">
      <alignment horizontal="left"/>
    </xf>
    <xf numFmtId="44" fontId="0" fillId="0" borderId="0" xfId="0" applyNumberFormat="1" applyFill="1"/>
    <xf numFmtId="0" fontId="0" fillId="0" borderId="0" xfId="0" applyFill="1" applyAlignment="1">
      <alignment horizontal="center"/>
    </xf>
    <xf numFmtId="0" fontId="0" fillId="0" borderId="0" xfId="0" applyFill="1" applyAlignment="1">
      <alignment horizontal="left" indent="1"/>
    </xf>
    <xf numFmtId="0" fontId="10" fillId="0" borderId="0" xfId="6" applyAlignment="1">
      <alignment vertical="center"/>
    </xf>
    <xf numFmtId="0" fontId="7" fillId="8" borderId="1" xfId="0" applyFont="1" applyFill="1" applyBorder="1" applyAlignment="1">
      <alignment horizontal="left" vertical="center" wrapText="1"/>
    </xf>
    <xf numFmtId="14" fontId="6" fillId="0" borderId="1" xfId="6" applyNumberFormat="1" applyFont="1" applyFill="1" applyBorder="1" applyAlignment="1">
      <alignment horizontal="left" vertical="center" wrapText="1"/>
    </xf>
    <xf numFmtId="0" fontId="0" fillId="0" borderId="0" xfId="0" pivotButton="1"/>
    <xf numFmtId="0" fontId="0" fillId="0" borderId="0" xfId="0" applyAlignment="1">
      <alignment horizontal="left"/>
    </xf>
    <xf numFmtId="44" fontId="0" fillId="0" borderId="0" xfId="0" applyNumberFormat="1"/>
    <xf numFmtId="0" fontId="19" fillId="0" borderId="0" xfId="0" applyFont="1" applyAlignment="1"/>
    <xf numFmtId="44" fontId="20" fillId="0" borderId="0" xfId="0" applyNumberFormat="1" applyFont="1"/>
    <xf numFmtId="0" fontId="0" fillId="11" borderId="0" xfId="0" applyFill="1" applyAlignment="1">
      <alignment horizontal="left"/>
    </xf>
    <xf numFmtId="44" fontId="0" fillId="11" borderId="0" xfId="0" applyNumberFormat="1" applyFill="1"/>
    <xf numFmtId="0" fontId="0" fillId="6" borderId="5" xfId="0" applyFont="1" applyFill="1" applyBorder="1"/>
    <xf numFmtId="0" fontId="0" fillId="0" borderId="1" xfId="0" applyBorder="1" applyAlignment="1">
      <alignment vertical="center"/>
    </xf>
    <xf numFmtId="44" fontId="6" fillId="0" borderId="1" xfId="2" applyFont="1" applyBorder="1" applyAlignment="1">
      <alignment horizontal="left" vertical="center" wrapText="1"/>
    </xf>
    <xf numFmtId="0" fontId="0" fillId="0" borderId="0" xfId="0" applyNumberFormat="1"/>
    <xf numFmtId="0" fontId="0" fillId="0" borderId="0" xfId="0" applyAlignment="1">
      <alignment horizontal="center"/>
    </xf>
    <xf numFmtId="0" fontId="4" fillId="0" borderId="0" xfId="0" applyFont="1" applyAlignment="1">
      <alignment horizontal="center"/>
    </xf>
    <xf numFmtId="0" fontId="4" fillId="12" borderId="7" xfId="0" applyFont="1" applyFill="1" applyBorder="1" applyAlignment="1">
      <alignment horizontal="left"/>
    </xf>
    <xf numFmtId="44" fontId="4" fillId="12" borderId="7" xfId="0" applyNumberFormat="1" applyFont="1" applyFill="1" applyBorder="1"/>
    <xf numFmtId="0" fontId="0" fillId="0" borderId="1" xfId="0" applyBorder="1" applyAlignment="1">
      <alignment wrapText="1"/>
    </xf>
    <xf numFmtId="44" fontId="17" fillId="5" borderId="1" xfId="0" applyNumberFormat="1" applyFont="1" applyFill="1" applyBorder="1" applyAlignment="1">
      <alignment horizontal="center" vertical="center" wrapText="1"/>
    </xf>
    <xf numFmtId="44" fontId="7" fillId="3" borderId="1" xfId="2" applyFont="1" applyFill="1" applyBorder="1" applyAlignment="1">
      <alignment horizontal="center" vertical="center"/>
    </xf>
    <xf numFmtId="44" fontId="8" fillId="4" borderId="1" xfId="2" applyFont="1" applyFill="1" applyBorder="1" applyAlignment="1">
      <alignment horizontal="center" vertical="center" wrapText="1"/>
    </xf>
    <xf numFmtId="44" fontId="6" fillId="0" borderId="1" xfId="2" applyFont="1" applyFill="1" applyBorder="1" applyAlignment="1">
      <alignment vertical="center" wrapText="1"/>
    </xf>
    <xf numFmtId="44" fontId="6" fillId="0" borderId="1" xfId="2" applyFont="1" applyBorder="1" applyAlignment="1">
      <alignment vertical="center" wrapText="1"/>
    </xf>
    <xf numFmtId="44" fontId="6" fillId="0" borderId="1" xfId="2" applyFont="1" applyBorder="1" applyAlignment="1">
      <alignment horizontal="center" vertical="center" wrapText="1"/>
    </xf>
    <xf numFmtId="44" fontId="6" fillId="0" borderId="2" xfId="2" applyFont="1" applyFill="1" applyBorder="1" applyAlignment="1">
      <alignment vertical="center" wrapText="1"/>
    </xf>
    <xf numFmtId="44" fontId="6" fillId="0" borderId="0" xfId="2" applyFont="1" applyBorder="1" applyAlignment="1">
      <alignment horizontal="left" vertical="center"/>
    </xf>
    <xf numFmtId="44" fontId="13" fillId="0" borderId="0" xfId="2" applyFont="1" applyAlignment="1">
      <alignment vertical="center" wrapText="1"/>
    </xf>
    <xf numFmtId="44" fontId="6" fillId="0" borderId="0" xfId="2" applyFont="1" applyAlignment="1">
      <alignment horizontal="left" vertical="center"/>
    </xf>
    <xf numFmtId="44" fontId="0" fillId="0" borderId="0" xfId="2" applyFont="1"/>
    <xf numFmtId="0" fontId="4" fillId="0" borderId="0" xfId="0" applyFont="1" applyAlignment="1">
      <alignment vertical="center"/>
    </xf>
    <xf numFmtId="0" fontId="4" fillId="0" borderId="0" xfId="0" applyFont="1" applyAlignment="1">
      <alignment horizontal="center" vertical="center" wrapText="1"/>
    </xf>
    <xf numFmtId="44" fontId="0" fillId="0" borderId="0" xfId="2" applyFont="1" applyAlignment="1">
      <alignment horizont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0" fillId="0" borderId="0" xfId="0" applyBorder="1" applyAlignment="1">
      <alignment horizontal="center"/>
    </xf>
    <xf numFmtId="44" fontId="0" fillId="0" borderId="0" xfId="2" applyFont="1" applyBorder="1" applyAlignment="1">
      <alignment horizontal="center"/>
    </xf>
    <xf numFmtId="0" fontId="4" fillId="0" borderId="0" xfId="0" applyFont="1" applyBorder="1" applyAlignment="1">
      <alignment horizontal="center"/>
    </xf>
    <xf numFmtId="44" fontId="4" fillId="0" borderId="0" xfId="2" applyFont="1" applyBorder="1" applyAlignment="1">
      <alignment horizontal="center"/>
    </xf>
    <xf numFmtId="0" fontId="3" fillId="0" borderId="8"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1" fontId="0" fillId="0" borderId="0" xfId="0" applyNumberFormat="1" applyAlignment="1">
      <alignment horizontal="center"/>
    </xf>
    <xf numFmtId="1" fontId="4" fillId="12" borderId="7" xfId="0" applyNumberFormat="1" applyFont="1" applyFill="1" applyBorder="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4" fillId="0" borderId="0" xfId="0" applyFont="1"/>
    <xf numFmtId="44" fontId="4" fillId="0" borderId="0" xfId="2" applyFont="1"/>
    <xf numFmtId="0" fontId="0" fillId="2" borderId="0" xfId="0" applyFill="1"/>
    <xf numFmtId="0" fontId="3" fillId="13" borderId="9" xfId="0" applyFont="1" applyFill="1" applyBorder="1" applyAlignment="1">
      <alignment horizontal="center" vertical="center"/>
    </xf>
    <xf numFmtId="0" fontId="3" fillId="13" borderId="10" xfId="0" applyFont="1" applyFill="1" applyBorder="1" applyAlignment="1">
      <alignment horizontal="center" vertical="center" wrapText="1"/>
    </xf>
    <xf numFmtId="0" fontId="3" fillId="13" borderId="11" xfId="0" applyFont="1" applyFill="1" applyBorder="1" applyAlignment="1">
      <alignment horizontal="center" vertical="center" wrapText="1"/>
    </xf>
    <xf numFmtId="0" fontId="0" fillId="0" borderId="0" xfId="0" applyNumberFormat="1" applyAlignment="1">
      <alignment horizontal="center"/>
    </xf>
    <xf numFmtId="0" fontId="4" fillId="12" borderId="7" xfId="0" applyNumberFormat="1" applyFont="1" applyFill="1" applyBorder="1" applyAlignment="1">
      <alignment horizontal="center"/>
    </xf>
    <xf numFmtId="10" fontId="0" fillId="0" borderId="0" xfId="8" applyNumberFormat="1" applyFont="1"/>
    <xf numFmtId="10" fontId="4" fillId="0" borderId="0" xfId="8" applyNumberFormat="1" applyFont="1" applyAlignment="1">
      <alignment vertical="center"/>
    </xf>
    <xf numFmtId="10" fontId="4" fillId="0" borderId="1" xfId="8" applyNumberFormat="1" applyFont="1" applyBorder="1" applyAlignment="1">
      <alignment horizontal="center" vertical="center" wrapText="1"/>
    </xf>
    <xf numFmtId="0" fontId="0" fillId="0" borderId="1" xfId="0" applyBorder="1"/>
    <xf numFmtId="10" fontId="0" fillId="0" borderId="1" xfId="8" applyNumberFormat="1" applyFont="1" applyBorder="1" applyAlignment="1">
      <alignment horizontal="center"/>
    </xf>
    <xf numFmtId="10" fontId="0" fillId="0" borderId="1" xfId="8" applyNumberFormat="1" applyFont="1" applyBorder="1"/>
    <xf numFmtId="0" fontId="0" fillId="0" borderId="0" xfId="0" applyFill="1" applyAlignment="1">
      <alignment horizontal="center" vertical="center"/>
    </xf>
    <xf numFmtId="0" fontId="0" fillId="0" borderId="0" xfId="0" applyBorder="1" applyAlignment="1">
      <alignment horizontal="left"/>
    </xf>
    <xf numFmtId="1" fontId="0" fillId="0" borderId="0" xfId="0" applyNumberFormat="1" applyBorder="1" applyAlignment="1">
      <alignment horizontal="center"/>
    </xf>
    <xf numFmtId="44" fontId="0" fillId="0" borderId="0" xfId="0" applyNumberFormat="1" applyBorder="1"/>
    <xf numFmtId="0" fontId="22" fillId="0" borderId="15" xfId="0" applyFont="1" applyBorder="1" applyAlignment="1">
      <alignment horizontal="center" vertical="center" wrapText="1"/>
    </xf>
    <xf numFmtId="0" fontId="23" fillId="0" borderId="13" xfId="0" applyFont="1" applyBorder="1" applyAlignment="1">
      <alignment vertical="center"/>
    </xf>
    <xf numFmtId="0" fontId="23" fillId="0" borderId="16" xfId="0" applyFont="1" applyBorder="1" applyAlignment="1">
      <alignment horizontal="right" vertical="center"/>
    </xf>
    <xf numFmtId="4" fontId="23" fillId="0" borderId="16" xfId="0" applyNumberFormat="1" applyFont="1" applyBorder="1" applyAlignment="1">
      <alignment horizontal="right" vertical="center"/>
    </xf>
    <xf numFmtId="10" fontId="23" fillId="0" borderId="16" xfId="0" applyNumberFormat="1" applyFont="1" applyBorder="1" applyAlignment="1">
      <alignment horizontal="right" vertical="center"/>
    </xf>
    <xf numFmtId="0" fontId="22" fillId="0" borderId="13" xfId="0" applyFont="1" applyBorder="1" applyAlignment="1">
      <alignment horizontal="center" vertical="center"/>
    </xf>
    <xf numFmtId="0" fontId="22" fillId="0" borderId="16" xfId="0" applyFont="1" applyBorder="1" applyAlignment="1">
      <alignment horizontal="right" vertical="center"/>
    </xf>
    <xf numFmtId="4" fontId="22" fillId="0" borderId="16" xfId="0" applyNumberFormat="1" applyFont="1" applyBorder="1" applyAlignment="1">
      <alignment horizontal="right" vertical="center"/>
    </xf>
    <xf numFmtId="0" fontId="1" fillId="0" borderId="0" xfId="0" applyFont="1"/>
    <xf numFmtId="0" fontId="1" fillId="0" borderId="16" xfId="0" applyFont="1" applyBorder="1"/>
    <xf numFmtId="0" fontId="22" fillId="0" borderId="12" xfId="0" applyFont="1" applyBorder="1" applyAlignment="1">
      <alignment horizontal="center" vertical="center" wrapText="1"/>
    </xf>
    <xf numFmtId="44" fontId="2" fillId="0" borderId="0" xfId="0" applyNumberFormat="1" applyFont="1" applyAlignment="1">
      <alignment horizontal="center"/>
    </xf>
    <xf numFmtId="0" fontId="0" fillId="0" borderId="1" xfId="0" applyBorder="1" applyAlignment="1">
      <alignment vertical="center" wrapText="1"/>
    </xf>
    <xf numFmtId="44" fontId="0" fillId="0" borderId="1" xfId="2" applyFont="1" applyBorder="1" applyAlignment="1">
      <alignment vertical="center"/>
    </xf>
    <xf numFmtId="0" fontId="4" fillId="0" borderId="3" xfId="0" applyFont="1" applyBorder="1" applyAlignment="1">
      <alignment horizontal="center" vertical="center" wrapText="1"/>
    </xf>
    <xf numFmtId="0" fontId="0" fillId="0" borderId="3" xfId="0" applyBorder="1" applyAlignment="1">
      <alignment horizontal="center" vertical="center"/>
    </xf>
    <xf numFmtId="44" fontId="0" fillId="0" borderId="1" xfId="0" applyNumberFormat="1" applyBorder="1" applyAlignment="1">
      <alignment vertical="center"/>
    </xf>
    <xf numFmtId="44" fontId="0" fillId="0" borderId="1" xfId="2" applyFont="1" applyBorder="1"/>
    <xf numFmtId="43" fontId="0" fillId="0" borderId="1" xfId="1" applyFont="1" applyBorder="1"/>
    <xf numFmtId="0" fontId="1" fillId="0" borderId="0" xfId="0" applyFont="1" applyAlignment="1">
      <alignment vertical="center" wrapText="1"/>
    </xf>
    <xf numFmtId="4" fontId="26" fillId="0" borderId="16" xfId="0" applyNumberFormat="1" applyFont="1" applyBorder="1" applyAlignment="1">
      <alignment horizontal="right" vertical="center"/>
    </xf>
    <xf numFmtId="9" fontId="26" fillId="0" borderId="16" xfId="0" applyNumberFormat="1" applyFont="1" applyBorder="1" applyAlignment="1">
      <alignment horizontal="right" vertical="center"/>
    </xf>
    <xf numFmtId="0" fontId="24" fillId="0" borderId="13" xfId="0" applyFont="1" applyBorder="1" applyAlignment="1">
      <alignment horizontal="center" vertical="center"/>
    </xf>
    <xf numFmtId="4" fontId="24" fillId="0" borderId="16" xfId="0" applyNumberFormat="1" applyFont="1" applyBorder="1" applyAlignment="1">
      <alignment vertical="center"/>
    </xf>
    <xf numFmtId="9" fontId="24" fillId="0" borderId="16" xfId="0" applyNumberFormat="1" applyFont="1" applyBorder="1" applyAlignment="1">
      <alignment horizontal="right" vertical="center"/>
    </xf>
    <xf numFmtId="4" fontId="24" fillId="0" borderId="16" xfId="0" applyNumberFormat="1" applyFont="1" applyBorder="1" applyAlignment="1">
      <alignment horizontal="right" vertical="center"/>
    </xf>
    <xf numFmtId="0" fontId="26" fillId="0" borderId="1" xfId="0" applyFont="1" applyBorder="1" applyAlignment="1">
      <alignment vertical="center" wrapText="1"/>
    </xf>
    <xf numFmtId="10" fontId="26" fillId="0" borderId="1" xfId="8" applyNumberFormat="1" applyFont="1" applyBorder="1" applyAlignment="1">
      <alignment vertical="center" wrapText="1"/>
    </xf>
    <xf numFmtId="0" fontId="26" fillId="0" borderId="1" xfId="0" applyFont="1" applyFill="1" applyBorder="1" applyAlignment="1">
      <alignment vertical="center" wrapText="1"/>
    </xf>
    <xf numFmtId="43" fontId="26" fillId="0" borderId="1" xfId="1" applyFont="1" applyBorder="1" applyAlignment="1">
      <alignment horizontal="right" vertical="center"/>
    </xf>
    <xf numFmtId="0" fontId="22" fillId="0" borderId="1" xfId="0" applyFont="1" applyBorder="1" applyAlignment="1">
      <alignment horizontal="center" vertical="center" wrapText="1"/>
    </xf>
    <xf numFmtId="43" fontId="23" fillId="0" borderId="1" xfId="1" applyFont="1" applyBorder="1" applyAlignment="1">
      <alignment vertical="center"/>
    </xf>
    <xf numFmtId="10" fontId="23" fillId="0" borderId="1" xfId="0" applyNumberFormat="1" applyFont="1" applyBorder="1" applyAlignment="1">
      <alignment vertical="center"/>
    </xf>
    <xf numFmtId="0" fontId="23" fillId="0" borderId="1" xfId="0" applyFont="1" applyBorder="1"/>
    <xf numFmtId="0" fontId="24" fillId="0" borderId="1" xfId="0" applyFont="1" applyBorder="1" applyAlignment="1">
      <alignment horizontal="center" vertical="center" wrapText="1"/>
    </xf>
    <xf numFmtId="0" fontId="0" fillId="0" borderId="1" xfId="0" applyBorder="1" applyAlignment="1">
      <alignment horizontal="center" vertical="center"/>
    </xf>
    <xf numFmtId="44" fontId="6" fillId="0" borderId="1" xfId="2" applyFont="1" applyBorder="1" applyAlignment="1">
      <alignment horizontal="left" vertical="center"/>
    </xf>
    <xf numFmtId="44" fontId="12" fillId="0" borderId="1" xfId="2" applyFont="1" applyFill="1" applyBorder="1" applyAlignment="1">
      <alignment vertical="center" wrapText="1"/>
    </xf>
    <xf numFmtId="0" fontId="21" fillId="10" borderId="0" xfId="0" applyFont="1" applyFill="1" applyAlignment="1">
      <alignment horizontal="left"/>
    </xf>
    <xf numFmtId="0" fontId="0" fillId="10" borderId="0" xfId="0" applyFill="1" applyAlignment="1">
      <alignment horizontal="left"/>
    </xf>
    <xf numFmtId="0" fontId="21" fillId="0" borderId="0" xfId="0" quotePrefix="1" applyFont="1" applyAlignment="1">
      <alignment horizontal="center"/>
    </xf>
    <xf numFmtId="0" fontId="27" fillId="14" borderId="0" xfId="0" applyFont="1" applyFill="1" applyAlignment="1">
      <alignment horizontal="center"/>
    </xf>
    <xf numFmtId="0" fontId="21" fillId="15" borderId="0" xfId="0" applyFont="1" applyFill="1" applyAlignment="1">
      <alignment horizontal="left"/>
    </xf>
    <xf numFmtId="0" fontId="21" fillId="15" borderId="0" xfId="0" quotePrefix="1" applyFont="1" applyFill="1" applyAlignment="1">
      <alignment horizontal="center"/>
    </xf>
    <xf numFmtId="0" fontId="21" fillId="15" borderId="0" xfId="0" applyFont="1" applyFill="1" applyAlignment="1">
      <alignment horizontal="center"/>
    </xf>
    <xf numFmtId="0" fontId="0" fillId="15" borderId="0" xfId="0" applyFill="1" applyAlignment="1">
      <alignment horizontal="center"/>
    </xf>
    <xf numFmtId="0" fontId="27" fillId="15" borderId="0" xfId="0" applyFont="1" applyFill="1" applyAlignment="1">
      <alignment horizontal="center"/>
    </xf>
    <xf numFmtId="0" fontId="0" fillId="15" borderId="0" xfId="0" applyFill="1" applyAlignment="1">
      <alignment horizontal="left"/>
    </xf>
    <xf numFmtId="0" fontId="0" fillId="16" borderId="0" xfId="0" applyFill="1"/>
    <xf numFmtId="0" fontId="0" fillId="14" borderId="0" xfId="0" applyFill="1" applyAlignment="1">
      <alignment horizontal="left"/>
    </xf>
    <xf numFmtId="0" fontId="0" fillId="14" borderId="0" xfId="0" applyFill="1" applyAlignment="1">
      <alignment horizontal="center"/>
    </xf>
    <xf numFmtId="0" fontId="21" fillId="14" borderId="0" xfId="0" applyFont="1" applyFill="1" applyAlignment="1">
      <alignment horizontal="center"/>
    </xf>
    <xf numFmtId="0" fontId="6" fillId="0" borderId="2" xfId="0" applyFont="1" applyFill="1" applyBorder="1" applyAlignment="1">
      <alignment horizontal="left" vertical="center" wrapText="1"/>
    </xf>
    <xf numFmtId="165" fontId="28" fillId="0" borderId="1" xfId="5" applyFont="1" applyFill="1" applyBorder="1" applyAlignment="1">
      <alignment vertical="center" wrapText="1"/>
    </xf>
    <xf numFmtId="44" fontId="28" fillId="0" borderId="1" xfId="2" applyFont="1" applyFill="1" applyBorder="1" applyAlignment="1">
      <alignment vertical="center" wrapText="1"/>
    </xf>
    <xf numFmtId="165" fontId="8" fillId="18" borderId="1" xfId="0" applyNumberFormat="1" applyFont="1" applyFill="1" applyBorder="1" applyAlignment="1">
      <alignment horizontal="center" vertical="center" wrapText="1"/>
    </xf>
    <xf numFmtId="165" fontId="17" fillId="18"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67" fontId="6" fillId="0" borderId="1" xfId="0" applyNumberFormat="1" applyFont="1" applyFill="1" applyBorder="1" applyAlignment="1">
      <alignment horizontal="left" vertical="center" wrapText="1"/>
    </xf>
    <xf numFmtId="14"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8" fillId="0" borderId="0" xfId="0" applyFont="1" applyAlignment="1">
      <alignment horizontal="center"/>
    </xf>
    <xf numFmtId="0" fontId="27" fillId="0" borderId="0" xfId="0" applyFont="1" applyAlignment="1">
      <alignment horizontal="center"/>
    </xf>
    <xf numFmtId="0" fontId="18" fillId="0" borderId="0" xfId="0" applyFont="1" applyAlignment="1">
      <alignment horizontal="center"/>
    </xf>
    <xf numFmtId="0" fontId="19" fillId="0" borderId="0" xfId="0" applyFont="1" applyAlignment="1">
      <alignment horizontal="center"/>
    </xf>
    <xf numFmtId="0" fontId="3" fillId="4" borderId="0" xfId="0" applyFont="1" applyFill="1" applyAlignment="1">
      <alignment horizontal="center" vertical="center"/>
    </xf>
    <xf numFmtId="44" fontId="18" fillId="0" borderId="1" xfId="2" applyFont="1" applyBorder="1" applyAlignment="1">
      <alignment horizontal="center" vertical="center"/>
    </xf>
    <xf numFmtId="0" fontId="26" fillId="0" borderId="1" xfId="0" applyFont="1" applyBorder="1" applyAlignment="1">
      <alignment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4" fillId="0" borderId="12"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2" xfId="0" applyFont="1" applyBorder="1" applyAlignment="1">
      <alignment horizontal="center" vertical="center"/>
    </xf>
    <xf numFmtId="0" fontId="24" fillId="0" borderId="17" xfId="0" applyFont="1" applyBorder="1" applyAlignment="1">
      <alignment horizontal="center" vertical="center"/>
    </xf>
    <xf numFmtId="0" fontId="24" fillId="0" borderId="13" xfId="0" applyFont="1" applyBorder="1" applyAlignment="1">
      <alignment horizontal="center" vertical="center"/>
    </xf>
    <xf numFmtId="0" fontId="24" fillId="0" borderId="19" xfId="0" applyFont="1" applyBorder="1" applyAlignment="1">
      <alignment horizontal="center" vertical="center"/>
    </xf>
    <xf numFmtId="0" fontId="24" fillId="0" borderId="18" xfId="0" applyFont="1" applyBorder="1" applyAlignment="1">
      <alignment horizontal="center" vertical="center"/>
    </xf>
    <xf numFmtId="0" fontId="24" fillId="0" borderId="14" xfId="0" applyFont="1" applyBorder="1" applyAlignment="1">
      <alignment horizontal="center" vertical="center"/>
    </xf>
    <xf numFmtId="0" fontId="24" fillId="0" borderId="1" xfId="0" applyFont="1" applyBorder="1" applyAlignment="1">
      <alignment horizontal="center" vertical="center" wrapText="1"/>
    </xf>
    <xf numFmtId="0" fontId="0" fillId="0" borderId="1" xfId="0" applyBorder="1" applyAlignment="1">
      <alignment horizontal="center" vertical="center"/>
    </xf>
    <xf numFmtId="0" fontId="29" fillId="0" borderId="0" xfId="0" applyFont="1" applyAlignment="1">
      <alignment horizontal="center"/>
    </xf>
    <xf numFmtId="0" fontId="29" fillId="0" borderId="0" xfId="0" applyFont="1"/>
    <xf numFmtId="0" fontId="30" fillId="0" borderId="0" xfId="0" applyFont="1"/>
    <xf numFmtId="0" fontId="29" fillId="0" borderId="0" xfId="0" applyFont="1" applyAlignment="1">
      <alignment horizontal="center" vertical="center" wrapText="1"/>
    </xf>
    <xf numFmtId="0" fontId="29" fillId="0" borderId="0" xfId="0" applyFont="1" applyAlignment="1">
      <alignment vertical="center" wrapText="1"/>
    </xf>
    <xf numFmtId="4" fontId="30" fillId="0" borderId="0" xfId="0" applyNumberFormat="1" applyFont="1"/>
    <xf numFmtId="0" fontId="29" fillId="8" borderId="22" xfId="0" applyFont="1" applyFill="1" applyBorder="1" applyAlignment="1">
      <alignment horizontal="center" vertical="center" wrapText="1"/>
    </xf>
    <xf numFmtId="0" fontId="29" fillId="8" borderId="23" xfId="0" applyFont="1" applyFill="1" applyBorder="1" applyAlignment="1">
      <alignment horizontal="center" vertical="center" wrapText="1"/>
    </xf>
    <xf numFmtId="4" fontId="29" fillId="8" borderId="23" xfId="0" applyNumberFormat="1" applyFont="1" applyFill="1" applyBorder="1" applyAlignment="1">
      <alignment horizontal="center" vertical="center" wrapText="1"/>
    </xf>
    <xf numFmtId="0" fontId="30" fillId="0" borderId="0" xfId="0" applyFont="1" applyAlignment="1">
      <alignment horizontal="center"/>
    </xf>
    <xf numFmtId="0" fontId="31" fillId="0" borderId="24" xfId="0" applyFont="1" applyBorder="1" applyAlignment="1">
      <alignment horizontal="center" vertical="center" wrapText="1"/>
    </xf>
    <xf numFmtId="0" fontId="31" fillId="0" borderId="1" xfId="0" applyFont="1" applyBorder="1" applyAlignment="1">
      <alignment horizontal="center" vertical="center" wrapText="1"/>
    </xf>
    <xf numFmtId="43" fontId="31" fillId="0" borderId="1" xfId="1" applyFont="1" applyFill="1" applyBorder="1" applyAlignment="1">
      <alignment horizontal="center" vertical="center" wrapText="1"/>
    </xf>
    <xf numFmtId="4" fontId="31" fillId="0" borderId="1" xfId="1" applyNumberFormat="1" applyFont="1" applyFill="1" applyBorder="1" applyAlignment="1">
      <alignment vertical="center" wrapText="1"/>
    </xf>
    <xf numFmtId="4" fontId="31" fillId="0" borderId="1" xfId="1" applyNumberFormat="1" applyFont="1" applyFill="1" applyBorder="1" applyAlignment="1">
      <alignment horizontal="center" vertical="center" wrapText="1"/>
    </xf>
    <xf numFmtId="0" fontId="30" fillId="0" borderId="24" xfId="0" applyFont="1" applyBorder="1"/>
    <xf numFmtId="4" fontId="30" fillId="0" borderId="1" xfId="0" applyNumberFormat="1" applyFont="1" applyBorder="1"/>
    <xf numFmtId="17" fontId="30" fillId="19" borderId="24" xfId="0" applyNumberFormat="1" applyFont="1" applyFill="1" applyBorder="1"/>
    <xf numFmtId="0" fontId="30" fillId="19" borderId="0" xfId="0" applyFont="1" applyFill="1"/>
    <xf numFmtId="17" fontId="30" fillId="0" borderId="24" xfId="0" applyNumberFormat="1" applyFont="1" applyBorder="1"/>
    <xf numFmtId="17" fontId="30" fillId="20" borderId="1" xfId="0" applyNumberFormat="1" applyFont="1" applyFill="1" applyBorder="1"/>
    <xf numFmtId="4" fontId="31" fillId="0" borderId="1" xfId="1" applyNumberFormat="1" applyFont="1" applyFill="1" applyBorder="1" applyAlignment="1">
      <alignment horizontal="right" vertical="center" wrapText="1"/>
    </xf>
    <xf numFmtId="17" fontId="30" fillId="0" borderId="1" xfId="0" applyNumberFormat="1" applyFont="1" applyBorder="1"/>
    <xf numFmtId="0" fontId="31" fillId="0" borderId="1" xfId="0" applyFont="1" applyBorder="1" applyAlignment="1">
      <alignment horizontal="left" vertical="center" wrapText="1"/>
    </xf>
    <xf numFmtId="0" fontId="30" fillId="0" borderId="1" xfId="0" applyFont="1" applyBorder="1" applyAlignment="1">
      <alignment horizontal="center"/>
    </xf>
    <xf numFmtId="0" fontId="30" fillId="0" borderId="1" xfId="0" applyFont="1" applyBorder="1" applyAlignment="1">
      <alignment wrapText="1"/>
    </xf>
    <xf numFmtId="17" fontId="30" fillId="11" borderId="1" xfId="0" applyNumberFormat="1" applyFont="1" applyFill="1" applyBorder="1"/>
    <xf numFmtId="0" fontId="30" fillId="0" borderId="20" xfId="0" applyFont="1" applyBorder="1" applyAlignment="1">
      <alignment horizontal="left" vertical="center" wrapText="1"/>
    </xf>
    <xf numFmtId="4" fontId="30" fillId="0" borderId="1" xfId="0" applyNumberFormat="1" applyFont="1" applyBorder="1" applyAlignment="1">
      <alignment horizontal="right"/>
    </xf>
    <xf numFmtId="0" fontId="30" fillId="0" borderId="4" xfId="0" applyFont="1" applyBorder="1" applyAlignment="1">
      <alignment horizontal="left" vertical="top" wrapText="1"/>
    </xf>
    <xf numFmtId="4" fontId="32" fillId="0" borderId="1" xfId="0" applyNumberFormat="1" applyFont="1" applyBorder="1"/>
    <xf numFmtId="4" fontId="31" fillId="0" borderId="1" xfId="0" applyNumberFormat="1" applyFont="1" applyBorder="1"/>
    <xf numFmtId="17" fontId="30" fillId="21" borderId="1" xfId="0" applyNumberFormat="1" applyFont="1" applyFill="1" applyBorder="1"/>
    <xf numFmtId="0" fontId="31" fillId="22" borderId="1" xfId="0" applyFont="1" applyFill="1" applyBorder="1" applyAlignment="1">
      <alignment horizontal="center" vertical="center" wrapText="1"/>
    </xf>
    <xf numFmtId="2" fontId="31" fillId="0" borderId="1" xfId="1" applyNumberFormat="1" applyFont="1" applyFill="1" applyBorder="1" applyAlignment="1">
      <alignment vertical="center" wrapText="1"/>
    </xf>
    <xf numFmtId="171" fontId="33" fillId="0" borderId="1" xfId="0" applyNumberFormat="1" applyFont="1" applyBorder="1"/>
    <xf numFmtId="170" fontId="30" fillId="0" borderId="0" xfId="0" applyNumberFormat="1" applyFont="1"/>
    <xf numFmtId="4" fontId="30" fillId="9" borderId="1" xfId="0" applyNumberFormat="1" applyFont="1" applyFill="1" applyBorder="1"/>
    <xf numFmtId="0" fontId="34" fillId="0" borderId="1" xfId="0" applyFont="1" applyBorder="1"/>
    <xf numFmtId="4" fontId="34" fillId="0" borderId="1" xfId="0" applyNumberFormat="1" applyFont="1" applyBorder="1" applyAlignment="1">
      <alignment horizontal="center"/>
    </xf>
    <xf numFmtId="0" fontId="30" fillId="0" borderId="1" xfId="0" applyFont="1" applyBorder="1"/>
    <xf numFmtId="4" fontId="30" fillId="17" borderId="1" xfId="0" applyNumberFormat="1" applyFont="1" applyFill="1" applyBorder="1"/>
    <xf numFmtId="4" fontId="30" fillId="17" borderId="0" xfId="0" applyNumberFormat="1" applyFont="1" applyFill="1"/>
    <xf numFmtId="4" fontId="30" fillId="9" borderId="21" xfId="0" applyNumberFormat="1" applyFont="1" applyFill="1" applyBorder="1" applyAlignment="1">
      <alignment horizontal="center"/>
    </xf>
  </cellXfs>
  <cellStyles count="9">
    <cellStyle name="Hipervínculo" xfId="6" builtinId="8"/>
    <cellStyle name="Millares" xfId="1" builtinId="3"/>
    <cellStyle name="Moneda" xfId="2" builtinId="4"/>
    <cellStyle name="Moneda 2" xfId="4" xr:uid="{00000000-0005-0000-0000-000003000000}"/>
    <cellStyle name="Moneda 3" xfId="5" xr:uid="{00000000-0005-0000-0000-000004000000}"/>
    <cellStyle name="Normal" xfId="0" builtinId="0"/>
    <cellStyle name="Normal 2" xfId="3" xr:uid="{00000000-0005-0000-0000-000006000000}"/>
    <cellStyle name="Normal 3" xfId="7" xr:uid="{00000000-0005-0000-0000-000007000000}"/>
    <cellStyle name="Porcentaje" xfId="8" builtinId="5"/>
  </cellStyles>
  <dxfs count="385">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ont>
        <color rgb="FFFF0000"/>
      </font>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ont>
        <color rgb="FFFF0000"/>
      </font>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ont>
        <color rgb="FFFF0000"/>
      </font>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ont>
        <color rgb="FFFF0000"/>
      </font>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ont>
        <color rgb="FFFF0000"/>
      </font>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ont>
        <color rgb="FFFF0000"/>
      </font>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ont>
        <color rgb="FFFF0000"/>
      </font>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ont>
        <color rgb="FFFF0000"/>
      </font>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ont>
        <color rgb="FFFF0000"/>
      </font>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ont>
        <color rgb="FFFF0000"/>
      </font>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ont>
        <color rgb="FFFF0000"/>
      </font>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ont>
        <color rgb="FFFF0000"/>
      </font>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ont>
        <color rgb="FFFF0000"/>
      </font>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ont>
        <color rgb="FFFF0000"/>
      </font>
      <fill>
        <patternFill>
          <bgColor theme="5" tint="0.79998168889431442"/>
        </patternFill>
      </fill>
    </dxf>
    <dxf>
      <font>
        <color rgb="FF9C0006"/>
      </font>
      <fill>
        <patternFill>
          <bgColor rgb="FFFFC7CE"/>
        </patternFill>
      </fill>
    </dxf>
    <dxf>
      <fill>
        <patternFill>
          <bgColor theme="5" tint="0.79998168889431442"/>
        </patternFill>
      </fill>
    </dxf>
    <dxf>
      <font>
        <color rgb="FFFF0000"/>
      </font>
      <fill>
        <patternFill>
          <bgColor theme="5" tint="0.79998168889431442"/>
        </patternFill>
      </fill>
    </dxf>
    <dxf>
      <fill>
        <patternFill>
          <bgColor theme="5" tint="0.79998168889431442"/>
        </patternFill>
      </fill>
    </dxf>
    <dxf>
      <font>
        <color rgb="FFFF0000"/>
      </font>
      <fill>
        <patternFill>
          <bgColor theme="5" tint="0.79998168889431442"/>
        </patternFill>
      </fill>
    </dxf>
    <dxf>
      <fill>
        <patternFill>
          <bgColor theme="5" tint="0.79998168889431442"/>
        </patternFill>
      </fill>
    </dxf>
    <dxf>
      <font>
        <color rgb="FFFF0000"/>
      </font>
      <fill>
        <patternFill>
          <bgColor theme="5" tint="0.79998168889431442"/>
        </patternFill>
      </fill>
    </dxf>
    <dxf>
      <fill>
        <patternFill>
          <bgColor theme="5" tint="0.79998168889431442"/>
        </patternFill>
      </fill>
    </dxf>
    <dxf>
      <font>
        <color rgb="FFFF0000"/>
      </font>
      <fill>
        <patternFill>
          <bgColor theme="5" tint="0.79998168889431442"/>
        </patternFill>
      </fill>
    </dxf>
    <dxf>
      <fill>
        <patternFill>
          <bgColor theme="5" tint="0.79998168889431442"/>
        </patternFill>
      </fill>
    </dxf>
    <dxf>
      <font>
        <color rgb="FFFF0000"/>
      </font>
      <fill>
        <patternFill>
          <bgColor theme="5" tint="0.79998168889431442"/>
        </patternFill>
      </fill>
    </dxf>
    <dxf>
      <fill>
        <patternFill>
          <bgColor theme="5" tint="0.79998168889431442"/>
        </patternFill>
      </fill>
    </dxf>
    <dxf>
      <font>
        <color rgb="FFFF0000"/>
      </font>
      <fill>
        <patternFill>
          <bgColor theme="5" tint="0.79998168889431442"/>
        </patternFill>
      </fill>
    </dxf>
    <dxf>
      <fill>
        <patternFill>
          <bgColor theme="5" tint="0.79998168889431442"/>
        </patternFill>
      </fill>
    </dxf>
    <dxf>
      <font>
        <color rgb="FFFF0000"/>
      </font>
      <fill>
        <patternFill>
          <bgColor theme="5" tint="0.79998168889431442"/>
        </patternFill>
      </fill>
    </dxf>
    <dxf>
      <fill>
        <patternFill>
          <bgColor theme="5" tint="0.79998168889431442"/>
        </patternFill>
      </fill>
    </dxf>
    <dxf>
      <font>
        <color rgb="FFFF0000"/>
      </font>
      <fill>
        <patternFill>
          <bgColor theme="5" tint="0.79998168889431442"/>
        </patternFill>
      </fill>
    </dxf>
    <dxf>
      <fill>
        <patternFill>
          <bgColor theme="5" tint="0.79998168889431442"/>
        </patternFill>
      </fill>
    </dxf>
    <dxf>
      <font>
        <color rgb="FFFF0000"/>
      </font>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ont>
        <color rgb="FFFF0000"/>
      </font>
      <fill>
        <patternFill>
          <bgColor theme="5" tint="0.79998168889431442"/>
        </patternFill>
      </fill>
    </dxf>
    <dxf>
      <font>
        <color rgb="FF9C0006"/>
      </font>
      <fill>
        <patternFill>
          <bgColor rgb="FFFFC7CE"/>
        </patternFill>
      </fill>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ertAlign val="baseline"/>
        <sz val="16"/>
        <color theme="0"/>
        <name val="Calibri"/>
        <family val="2"/>
        <scheme val="minor"/>
      </font>
      <numFmt numFmtId="165" formatCode="_(&quot;$&quot;* #,##0.00_);_(&quot;$&quot;* \(#,##0.00\);_(&quot;$&quot;* &quot;-&quot;??_);_(@_)"/>
      <fill>
        <patternFill patternType="solid">
          <fgColor indexed="64"/>
          <bgColor theme="8"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4" formatCode="_ &quot;$&quot;* #,##0.00_ ;_ &quot;$&quot;* \-#,##0.00_ ;_ &quot;$&quot;* &quot;-&quot;??_ ;_ @_ "/>
    </dxf>
    <dxf>
      <numFmt numFmtId="0" formatCode="General"/>
      <alignment horizontal="center" vertical="bottom" textRotation="0" wrapText="0" indent="0" justifyLastLine="0" shrinkToFit="0" readingOrder="0"/>
    </dxf>
    <dxf>
      <alignment horizontal="left" vertical="bottom" textRotation="0" wrapText="0" indent="0" justifyLastLine="0" shrinkToFit="0" readingOrder="0"/>
    </dxf>
    <dxf>
      <border outline="0">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0" indent="0" justifyLastLine="0" shrinkToFit="0" readingOrder="0"/>
      <border diagonalUp="0" diagonalDown="0" outline="0">
        <left style="thin">
          <color theme="8" tint="0.39997558519241921"/>
        </left>
        <right style="thin">
          <color theme="8" tint="0.39997558519241921"/>
        </right>
        <top/>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4" formatCode="_ &quot;$&quot;* #,##0.00_ ;_ &quot;$&quot;* \-#,##0.00_ ;_ &quot;$&quot;* &quot;-&quot;??_ ;_ @_ "/>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4" formatCode="_ &quot;$&quot;* #,##0.00_ ;_ &quot;$&quot;* \-#,##0.00_ ;_ &quot;$&quot;* &quot;-&quot;??_ ;_ @_ "/>
      <alignment horizontal="center" vertical="bottom" textRotation="0" wrapText="0" indent="0" justifyLastLine="0" shrinkToFit="0" readingOrder="0"/>
    </dxf>
    <dxf>
      <alignment horizontal="center" vertical="bottom" textRotation="0" wrapText="0" indent="0" justifyLastLine="0" shrinkToFit="0" readingOrder="0"/>
    </dxf>
    <dxf>
      <border outline="0">
        <top style="thin">
          <color theme="8" tint="0.39997558519241921"/>
        </top>
      </border>
    </dxf>
    <dxf>
      <border outline="0">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center" textRotation="0" indent="0" justifyLastLine="0" shrinkToFit="0" readingOrder="0"/>
    </dxf>
    <dxf>
      <alignment horizontal="center" vertical="bottom" textRotation="0" wrapText="0" indent="0" justifyLastLine="0" shrinkToFit="0" readingOrder="0"/>
    </dxf>
    <dxf>
      <alignment horizontal="center" vertical="center" textRotation="0" indent="0" justifyLastLine="0" shrinkToFit="0" readingOrder="0"/>
    </dxf>
    <dxf>
      <numFmt numFmtId="0" formatCode="General"/>
    </dxf>
    <dxf>
      <numFmt numFmtId="14" formatCode="0.00%"/>
    </dxf>
    <dxf>
      <numFmt numFmtId="34" formatCode="_ &quot;$&quot;* #,##0.00_ ;_ &quot;$&quot;* \-#,##0.00_ ;_ &quot;$&quot;* &quot;-&quot;??_ ;_ @_ "/>
    </dxf>
    <dxf>
      <numFmt numFmtId="34" formatCode="_ &quot;$&quot;* #,##0.00_ ;_ &quot;$&quot;* \-#,##0.00_ ;_ &quot;$&quot;* &quot;-&quot;??_ ;_ @_ "/>
    </dxf>
    <dxf>
      <alignment horizontal="left" vertical="bottom" textRotation="0" wrapText="0" indent="0" justifyLastLine="0" shrinkToFit="0" readingOrder="0"/>
    </dxf>
    <dxf>
      <fill>
        <patternFill patternType="none">
          <fgColor indexed="64"/>
          <bgColor auto="1"/>
        </patternFill>
      </fill>
      <alignment horizontal="center" vertical="center" textRotation="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fill>
        <patternFill patternType="none">
          <fgColor indexed="64"/>
          <bgColor auto="1"/>
        </patternFill>
      </fill>
    </dxf>
    <dxf>
      <border outline="0">
        <bottom style="medium">
          <color theme="1"/>
        </bottom>
      </border>
    </dxf>
    <dxf>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numFmt numFmtId="30" formatCode="@"/>
    </dxf>
    <dxf>
      <fill>
        <patternFill patternType="solid">
          <bgColor theme="4" tint="0.79998168889431442"/>
        </patternFill>
      </fill>
    </dxf>
    <dxf>
      <fill>
        <patternFill patternType="solid">
          <bgColor theme="4" tint="0.79998168889431442"/>
        </patternFill>
      </fill>
    </dxf>
    <dxf>
      <font>
        <sz val="14"/>
      </font>
    </dxf>
    <dxf>
      <font>
        <sz val="14"/>
      </font>
    </dxf>
    <dxf>
      <font>
        <sz val="14"/>
      </font>
    </dxf>
    <dxf>
      <font>
        <b/>
      </font>
    </dxf>
    <dxf>
      <font>
        <b/>
      </font>
    </dxf>
    <dxf>
      <alignment horizontal="center"/>
    </dxf>
    <dxf>
      <alignment horizontal="center"/>
    </dxf>
    <dxf>
      <numFmt numFmtId="34" formatCode="_ &quot;$&quot;* #,##0.00_ ;_ &quot;$&quot;* \-#,##0.00_ ;_ &quot;$&quot;* &quot;-&quot;??_ ;_ @_ "/>
    </dxf>
    <dxf>
      <numFmt numFmtId="34" formatCode="_ &quot;$&quot;* #,##0.00_ ;_ &quot;$&quot;* \-#,##0.00_ ;_ &quot;$&quot;* &quot;-&quot;??_ ;_ @_ "/>
    </dxf>
    <dxf>
      <numFmt numFmtId="34" formatCode="_ &quot;$&quot;* #,##0.00_ ;_ &quot;$&quot;* \-#,##0.00_ ;_ &quot;$&quot;* &quot;-&quot;??_ ;_ @_ "/>
    </dxf>
    <dxf>
      <numFmt numFmtId="34" formatCode="_ &quot;$&quot;* #,##0.00_ ;_ &quot;$&quot;* \-#,##0.00_ ;_ &quot;$&quot;* &quot;-&quot;??_ ;_ @_ "/>
    </dxf>
    <dxf>
      <numFmt numFmtId="34" formatCode="_ &quot;$&quot;* #,##0.00_ ;_ &quot;$&quot;* \-#,##0.00_ ;_ &quot;$&quot;* &quot;-&quot;??_ ;_ @_ "/>
    </dxf>
    <dxf>
      <font>
        <b val="0"/>
        <i val="0"/>
        <strike val="0"/>
        <condense val="0"/>
        <extend val="0"/>
        <outline val="0"/>
        <shadow val="0"/>
        <u val="none"/>
        <vertAlign val="baseline"/>
        <sz val="11"/>
        <color rgb="FF000000"/>
        <name val="Calibri"/>
        <scheme val="none"/>
      </font>
      <fill>
        <patternFill patternType="solid">
          <fgColor indexed="64"/>
          <bgColor theme="9"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fill>
        <patternFill patternType="solid">
          <fgColor indexed="64"/>
          <bgColor theme="9" tint="0.59999389629810485"/>
        </patternFill>
      </fill>
      <alignment horizontal="center" vertical="bottom" textRotation="0" wrapText="0" indent="0" justifyLastLine="0" shrinkToFit="0" readingOrder="0"/>
    </dxf>
    <dxf>
      <numFmt numFmtId="0" formatCode="General"/>
    </dxf>
    <dxf>
      <font>
        <b/>
        <i val="0"/>
        <strike val="0"/>
        <condense val="0"/>
        <extend val="0"/>
        <outline val="0"/>
        <shadow val="0"/>
        <u val="none"/>
        <vertAlign val="baseline"/>
        <sz val="11"/>
        <color rgb="FF000000"/>
        <name val="Calibri"/>
        <scheme val="none"/>
      </font>
      <fill>
        <patternFill patternType="solid">
          <fgColor indexed="64"/>
          <bgColor theme="9" tint="0.59999389629810485"/>
        </patternFill>
      </fill>
      <alignment horizontal="center" vertical="bottom" textRotation="0" wrapText="0" indent="0" justifyLastLine="0" shrinkToFit="0" readingOrder="0"/>
    </dxf>
    <dxf>
      <font>
        <b/>
        <i val="0"/>
        <strike val="0"/>
        <condense val="0"/>
        <extend val="0"/>
        <outline val="0"/>
        <shadow val="0"/>
        <u val="none"/>
        <vertAlign val="baseline"/>
        <sz val="11"/>
        <color rgb="FF000000"/>
        <name val="Calibri"/>
        <scheme val="none"/>
      </font>
      <numFmt numFmtId="0" formatCode="General"/>
      <fill>
        <patternFill patternType="solid">
          <fgColor indexed="64"/>
          <bgColor theme="9"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fill>
        <patternFill patternType="solid">
          <fgColor indexed="64"/>
          <bgColor theme="9" tint="0.59999389629810485"/>
        </patternFill>
      </fil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fill>
        <patternFill patternType="solid">
          <fgColor indexed="64"/>
          <bgColor theme="9" tint="0.59999389629810485"/>
        </patternFill>
      </fil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fill>
        <patternFill patternType="solid">
          <fgColor indexed="64"/>
          <bgColor theme="9"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fill>
        <patternFill patternType="solid">
          <fgColor indexed="64"/>
          <bgColor theme="9"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fill>
        <patternFill patternType="solid">
          <fgColor indexed="64"/>
          <bgColor theme="9"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fill>
        <patternFill patternType="solid">
          <fgColor indexed="64"/>
          <bgColor theme="9"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fill>
        <patternFill patternType="solid">
          <fgColor indexed="64"/>
          <bgColor theme="9"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fill>
        <patternFill patternType="solid">
          <fgColor indexed="64"/>
          <bgColor theme="9"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fill>
        <patternFill patternType="solid">
          <fgColor indexed="64"/>
          <bgColor theme="9"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fill>
        <patternFill patternType="solid">
          <fgColor indexed="64"/>
          <bgColor theme="9"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fill>
        <patternFill patternType="solid">
          <fgColor indexed="64"/>
          <bgColor theme="9"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fill>
        <patternFill patternType="solid">
          <fgColor indexed="64"/>
          <bgColor theme="9"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fill>
        <patternFill patternType="solid">
          <fgColor indexed="64"/>
          <bgColor theme="9"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fill>
        <patternFill patternType="solid">
          <fgColor indexed="64"/>
          <bgColor theme="9"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fill>
        <patternFill patternType="solid">
          <fgColor indexed="64"/>
          <bgColor theme="9"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fill>
        <patternFill patternType="solid">
          <fgColor indexed="64"/>
          <bgColor theme="9"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fill>
        <patternFill patternType="solid">
          <fgColor indexed="64"/>
          <bgColor theme="9"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fill>
        <patternFill patternType="solid">
          <fgColor indexed="64"/>
          <bgColor theme="9"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fill>
        <patternFill patternType="solid">
          <fgColor indexed="64"/>
          <bgColor theme="9" tint="0.59999389629810485"/>
        </patternFill>
      </fill>
      <alignment horizontal="left" vertical="bottom" textRotation="0" wrapText="0" indent="0" justifyLastLine="0" shrinkToFit="0" readingOrder="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rgb="FF000000"/>
        <name val="Calibri"/>
        <scheme val="none"/>
      </font>
      <fill>
        <patternFill patternType="solid">
          <fgColor indexed="64"/>
          <bgColor rgb="FF002060"/>
        </patternFill>
      </fill>
      <alignment horizontal="center" vertical="bottom" textRotation="0" wrapText="0" indent="0" justifyLastLine="0" shrinkToFit="0" readingOrder="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horizontal="center"/>
    </dxf>
    <dxf>
      <alignment horizontal="center"/>
    </dxf>
    <dxf>
      <numFmt numFmtId="34" formatCode="_ &quot;$&quot;* #,##0.00_ ;_ &quot;$&quot;* \-#,##0.00_ ;_ &quot;$&quot;* &quot;-&quot;??_ ;_ @_ "/>
    </dxf>
    <dxf>
      <font>
        <b/>
        <i val="0"/>
        <strike val="0"/>
        <condense val="0"/>
        <extend val="0"/>
        <outline val="0"/>
        <shadow val="0"/>
        <u/>
        <vertAlign val="baseline"/>
        <sz val="16"/>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ertAlign val="baseline"/>
        <sz val="16"/>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ertAlign val="baseline"/>
        <sz val="16"/>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ertAlign val="baseline"/>
        <sz val="16"/>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ertAlign val="baseline"/>
        <sz val="16"/>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ertAlign val="baseline"/>
        <sz val="16"/>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ertAlign val="baseline"/>
        <sz val="16"/>
        <color theme="0"/>
        <name val="Calibri"/>
        <family val="2"/>
        <scheme val="minor"/>
      </font>
      <numFmt numFmtId="34" formatCode="_ &quot;$&quot;* #,##0.00_ ;_ &quot;$&quot;* \-#,##0.00_ ;_ &quot;$&quot;* &quot;-&quot;??_ ;_ @_ "/>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ertAlign val="baseline"/>
        <sz val="16"/>
        <color theme="0"/>
        <name val="Calibri"/>
        <family val="2"/>
        <scheme val="minor"/>
      </font>
      <numFmt numFmtId="34" formatCode="_ &quot;$&quot;* #,##0.00_ ;_ &quot;$&quot;* \-#,##0.00_ ;_ &quot;$&quot;* &quot;-&quot;??_ ;_ @_ "/>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ertAlign val="baseline"/>
        <sz val="16"/>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ertAlign val="baseline"/>
        <sz val="16"/>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ertAlign val="baseline"/>
        <sz val="16"/>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ertAlign val="baseline"/>
        <sz val="16"/>
        <color theme="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ertAlign val="baseline"/>
        <sz val="16"/>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ertAlign val="baseline"/>
        <sz val="16"/>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ertAlign val="baseline"/>
        <sz val="16"/>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ertAlign val="baseline"/>
        <sz val="16"/>
        <color theme="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ertAlign val="baseline"/>
        <sz val="16"/>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4"/>
        <name val="Calibri"/>
        <scheme val="minor"/>
      </font>
      <alignment horizontal="center"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1"/>
        <color auto="1"/>
        <name val="Calibri"/>
        <scheme val="minor"/>
      </font>
      <fill>
        <patternFill patternType="solid">
          <fgColor indexed="64"/>
          <bgColor rgb="FFE8E8E8"/>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7.232.95\Mi_Carpeta_DCP\Users\55742\Downloads\AAAA%20-%20CUADRO%20DE%20SEGUIMIENTO%20PAC%202021%20-%20DCP%2021%20OCT%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7.232.95\Mi_Carpeta_DCP\CUADRO%20DE%20SEGUIMIENTO%20PAC%202021\6.%20Asignacion%20Solicitudes%20DCP%2010%20Nov%202021%20base%20onli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
      <sheetName val="Hoja3"/>
      <sheetName val="REPORTE PAC"/>
      <sheetName val="PRIORIDAD"/>
      <sheetName val="PROCESOS"/>
      <sheetName val="Tabla dinámica"/>
      <sheetName val="REP2"/>
      <sheetName val="REGISTROS"/>
      <sheetName val="Hoja2"/>
      <sheetName val="Hoja17"/>
      <sheetName val="Procesos con Org Mult"/>
    </sheetNames>
    <sheetDataSet>
      <sheetData sheetId="0"/>
      <sheetData sheetId="1"/>
      <sheetData sheetId="2"/>
      <sheetData sheetId="3"/>
      <sheetData sheetId="4"/>
      <sheetData sheetId="5"/>
      <sheetData sheetId="6"/>
      <sheetData sheetId="7">
        <row r="3">
          <cell r="B3" t="str">
            <v>2, 3</v>
          </cell>
          <cell r="D3" t="str">
            <v>Común</v>
          </cell>
          <cell r="F3" t="str">
            <v>No Aplica</v>
          </cell>
          <cell r="H3" t="str">
            <v>ARRENDAMIENTO DE BIENES INMUEBLES</v>
          </cell>
          <cell r="J3" t="str">
            <v>ALVEAR PAMELA</v>
          </cell>
        </row>
        <row r="4">
          <cell r="B4" t="str">
            <v>1, 2</v>
          </cell>
          <cell r="D4" t="str">
            <v>Especial</v>
          </cell>
          <cell r="F4" t="str">
            <v>Normalizado</v>
          </cell>
          <cell r="H4" t="str">
            <v>BIENES Y SERVICIOS ÚNICOS</v>
          </cell>
          <cell r="J4" t="str">
            <v>ANDRADE OLGA</v>
          </cell>
        </row>
        <row r="5">
          <cell r="B5">
            <v>3</v>
          </cell>
          <cell r="D5" t="str">
            <v>No Aplica</v>
          </cell>
          <cell r="F5" t="str">
            <v>No Normalizado</v>
          </cell>
          <cell r="H5" t="str">
            <v>CATÁLOGO ELECTRÓNICO</v>
          </cell>
          <cell r="J5" t="str">
            <v>GUEVARA JOHANA</v>
          </cell>
        </row>
        <row r="6">
          <cell r="B6" t="str">
            <v>1, 2, 3</v>
          </cell>
          <cell r="H6" t="str">
            <v>COMUNICACIÓN SOCIAL – SELECCIÓN DE PROVEEDORES</v>
          </cell>
          <cell r="J6" t="str">
            <v>HURTADO JOSE</v>
          </cell>
        </row>
        <row r="7">
          <cell r="H7" t="str">
            <v xml:space="preserve">CONCURSO PÚBLICO      </v>
          </cell>
          <cell r="J7" t="str">
            <v>LARCO DIMARY</v>
          </cell>
        </row>
        <row r="8">
          <cell r="H8" t="str">
            <v>CONTRATACIÓN DIRECTA</v>
          </cell>
          <cell r="J8" t="str">
            <v>LOACHAMIN KATYA</v>
          </cell>
        </row>
        <row r="9">
          <cell r="H9" t="str">
            <v>CONTRATOS ENTRE ENTIDADES PÚBLICAS O SUS SUBSIDIARIAS</v>
          </cell>
          <cell r="J9" t="str">
            <v>LOPEZ PABLO</v>
          </cell>
        </row>
        <row r="10">
          <cell r="H10" t="str">
            <v>COTIZACIÓN</v>
          </cell>
          <cell r="J10" t="str">
            <v>MERINO MAURICIO</v>
          </cell>
        </row>
        <row r="11">
          <cell r="H11" t="str">
            <v>FERIAS INCLUSIVAS</v>
          </cell>
          <cell r="J11" t="str">
            <v>MUÑOZ ANDREA</v>
          </cell>
        </row>
        <row r="12">
          <cell r="B12" t="str">
            <v>ELIMINADO</v>
          </cell>
          <cell r="F12" t="str">
            <v>Gasto Corriente</v>
          </cell>
          <cell r="H12" t="str">
            <v>ÍNFIMA CUANTÍA</v>
          </cell>
          <cell r="J12" t="str">
            <v>ROMERO CRISTINA</v>
          </cell>
        </row>
        <row r="13">
          <cell r="B13" t="str">
            <v>MODIFICADO</v>
          </cell>
          <cell r="F13" t="str">
            <v>Proyecto de Inversión</v>
          </cell>
          <cell r="H13" t="str">
            <v>LICITACIÓN</v>
          </cell>
          <cell r="J13" t="str">
            <v>TIPANTA TANIA</v>
          </cell>
        </row>
        <row r="14">
          <cell r="B14" t="str">
            <v>MODIFICADO AUMENTO</v>
          </cell>
          <cell r="H14" t="str">
            <v>LISTA CORTA</v>
          </cell>
          <cell r="J14" t="str">
            <v>UQUILLAS JAVIER</v>
          </cell>
        </row>
        <row r="15">
          <cell r="B15" t="str">
            <v>MODIFICADO DISMINUCIÓN</v>
          </cell>
          <cell r="H15" t="str">
            <v>MENOR CUANTÍA</v>
          </cell>
          <cell r="J15" t="str">
            <v>URBANO MARGARITA</v>
          </cell>
        </row>
        <row r="16">
          <cell r="B16" t="str">
            <v>INCLUSIÓN</v>
          </cell>
          <cell r="H16" t="str">
            <v>REPUESTOS O ACCESORIOS</v>
          </cell>
          <cell r="J16" t="str">
            <v>VILLACIS ESTEFANIA</v>
          </cell>
        </row>
        <row r="17">
          <cell r="H17" t="str">
            <v>SUBASTA INVERSA ELECTRÓNICA</v>
          </cell>
          <cell r="J17" t="str">
            <v>ROSERO JORGE</v>
          </cell>
        </row>
        <row r="18">
          <cell r="J18" t="str">
            <v>ACARO NILA</v>
          </cell>
        </row>
        <row r="20">
          <cell r="B20" t="str">
            <v>BIEN</v>
          </cell>
        </row>
        <row r="21">
          <cell r="B21" t="str">
            <v>SERVICIO</v>
          </cell>
        </row>
        <row r="22">
          <cell r="B22" t="str">
            <v>OBRA</v>
          </cell>
        </row>
        <row r="23">
          <cell r="B23" t="str">
            <v>CONSULTORÍA</v>
          </cell>
        </row>
      </sheetData>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8"/>
      <sheetName val="2019"/>
      <sheetName val="2019-1"/>
      <sheetName val="2020"/>
      <sheetName val="2121"/>
      <sheetName val="Matriz para solicitar FASES"/>
      <sheetName val="Sol x Analista"/>
      <sheetName val="Formt asignac"/>
      <sheetName val="LISTA"/>
      <sheetName val="Hoja7"/>
      <sheetName val="Base sin Ejecuc, desy ad"/>
      <sheetName val="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ul Oscar Riofrio Acaro" refreshedDate="44488.734384722222" createdVersion="7" refreshedVersion="7" minRefreshableVersion="3" recordCount="690" xr:uid="{00000000-000A-0000-FFFF-FFFF00000000}">
  <cacheSource type="worksheet">
    <worksheetSource name="Tabla1312"/>
  </cacheSource>
  <cacheFields count="34">
    <cacheField name="AÑO" numFmtId="0">
      <sharedItems containsString="0" containsBlank="1" containsNumber="1" containsInteger="1" minValue="2020" maxValue="2021" count="3">
        <n v="2020"/>
        <n v="2021"/>
        <m/>
      </sharedItems>
    </cacheField>
    <cacheField name="Gerencia" numFmtId="0">
      <sharedItems containsBlank="1" count="11">
        <s v="GAF"/>
        <s v="GD"/>
        <s v="GC"/>
        <s v="GGS"/>
        <s v="GPL"/>
        <s v="DCS"/>
        <s v="GG"/>
        <s v="DPSA"/>
        <s v="GPE"/>
        <s v="CDN"/>
        <m/>
      </sharedItems>
    </cacheField>
    <cacheField name="Tipo" numFmtId="0">
      <sharedItems containsBlank="1" count="5">
        <s v="BIEN"/>
        <s v="SERVICIO"/>
        <s v="CONSULTORÍA"/>
        <s v="OBRA"/>
        <m/>
      </sharedItems>
    </cacheField>
    <cacheField name="Cod. Proc." numFmtId="0">
      <sharedItems containsBlank="1"/>
    </cacheField>
    <cacheField name="Procedimiento" numFmtId="0">
      <sharedItems containsBlank="1" count="22">
        <s v="CATÁLOGO ELECTRÓNICO"/>
        <s v="CONSULTORÍA CONTRATACIÓN DIRECTA"/>
        <s v="COTIZACIÓN BIENES Y SERVICIOS"/>
        <s v="LICITACIÓN BIENES Y SERVICIOS"/>
        <s v="COTIZACIÓN OBRAS"/>
        <s v="LICITACIÓN OBRAS"/>
        <s v="RÉGIMEN ESPECIAL"/>
        <s v="SUBASTA INVERSA ELECTRÓNICA"/>
        <s v="CONSULTORÍA LISTA CORTA"/>
        <s v="FERIA INCLUSIVA"/>
        <s v="ARRENDAMIENTO BIENES INMUEBLES"/>
        <s v="PRODUCCIÓN NACIONAL"/>
        <s v="MENOR CUANTÍA BIENES Y SERVICIOS"/>
        <s v="MENOR CUANTÍA OBRAS"/>
        <s v="LICITACIÓN SEGUROS"/>
        <s v="BIENES Y SERVICIOS ÚNICOS"/>
        <s v="CONTRATOS ENTRE ENTIDADES PÚBLICAS"/>
        <s v="COTIZACIÓN"/>
        <s v="VERIFICACIÓN DE PRODUCCIÓN NACIONAL"/>
        <s v="CONSULTORÍA CONCURSO PÚBLICO"/>
        <s v="LICITACIÓN DE BIENES Y SERVICIOS"/>
        <m/>
      </sharedItems>
    </cacheField>
    <cacheField name="NÚMERO DE PROCESOS" numFmtId="0">
      <sharedItems containsString="0" containsBlank="1" containsNumber="1" containsInteger="1" minValue="1" maxValue="1" count="2">
        <n v="1"/>
        <m/>
      </sharedItems>
    </cacheField>
    <cacheField name="Código" numFmtId="0">
      <sharedItems containsBlank="1"/>
    </cacheField>
    <cacheField name="Orden de Compra" numFmtId="0">
      <sharedItems containsBlank="1"/>
    </cacheField>
    <cacheField name="SS /SC" numFmtId="0">
      <sharedItems containsBlank="1" containsMixedTypes="1" containsNumber="1" containsInteger="1" minValue="4808" maxValue="22843"/>
    </cacheField>
    <cacheField name="Objeto del Proceso" numFmtId="0">
      <sharedItems containsBlank="1" longText="1"/>
    </cacheField>
    <cacheField name="Estado del Proceso" numFmtId="0">
      <sharedItems containsBlank="1" count="11">
        <s v="Ejecución de Contrato"/>
        <s v="Finalizada"/>
        <s v="Desierto"/>
        <s v="Cancelado"/>
        <s v="Adjudicado - Registro de Contratos"/>
        <s v="En Recepción"/>
        <s v="Calificación de Participantes"/>
        <s v="Por Adjudicar"/>
        <s v="Suspendido"/>
        <s v="Preguntas, Respuestas y Aclaraciones"/>
        <m/>
      </sharedItems>
    </cacheField>
    <cacheField name="VALOR  PAC_x000a_&quot;A&quot;" numFmtId="44">
      <sharedItems containsString="0" containsBlank="1" containsNumber="1" minValue="0" maxValue="23172676.300000001"/>
    </cacheField>
    <cacheField name="VALOR SOLICITUD / CERT. PRESUP." numFmtId="165">
      <sharedItems containsString="0" containsBlank="1" containsNumber="1" minValue="0" maxValue="7234087"/>
    </cacheField>
    <cacheField name="CERT. PRESUP. 2021" numFmtId="0">
      <sharedItems containsBlank="1" containsMixedTypes="1" containsNumber="1" minValue="1200" maxValue="3617043.5"/>
    </cacheField>
    <cacheField name="CERT. PRESUP. 2022" numFmtId="0">
      <sharedItems containsString="0" containsBlank="1" containsNumber="1" minValue="0" maxValue="5890078"/>
    </cacheField>
    <cacheField name="CERT. PRESUP. 2023" numFmtId="0">
      <sharedItems containsString="0" containsBlank="1" containsNumber="1" minValue="0" maxValue="300000"/>
    </cacheField>
    <cacheField name="CERT. PRESUP. 2024" numFmtId="0">
      <sharedItems containsString="0" containsBlank="1" containsNumber="1" minValue="0" maxValue="822287.9"/>
    </cacheField>
    <cacheField name="PRESUPUESTO REFERENCIAL_x000a_&quot;B&quot;" numFmtId="0">
      <sharedItems containsString="0" containsBlank="1" containsNumber="1" minValue="0" maxValue="23172648.300000001"/>
    </cacheField>
    <cacheField name="VALOR ADJUDICADO_x000a_&quot;C&quot;" numFmtId="0">
      <sharedItems containsString="0" containsBlank="1" containsNumber="1" minValue="0" maxValue="23150000"/>
    </cacheField>
    <cacheField name="AHORRO1_x000a_(A-C)" numFmtId="0">
      <sharedItems containsSemiMixedTypes="0" containsDate="1" containsString="0" containsMixedTypes="1" minDate="1899-12-31T00:00:00" maxDate="1900-01-02T04:30:05"/>
    </cacheField>
    <cacheField name="AHORRO2_x000a_(B-C)" numFmtId="0">
      <sharedItems containsString="0" containsBlank="1" containsNumber="1" minValue="-800181.24" maxValue="23149972"/>
    </cacheField>
    <cacheField name="Fecha de Publicación _x000a_(D)" numFmtId="0">
      <sharedItems containsNonDate="0" containsDate="1" containsString="0" containsBlank="1" minDate="2020-02-11T18:00:00" maxDate="2021-10-12T00:00:00" count="277">
        <d v="2020-02-21T00:00:00"/>
        <d v="2020-03-06T00:00:00"/>
        <d v="2020-03-11T00:00:00"/>
        <d v="2020-04-20T00:00:00"/>
        <d v="2020-04-22T00:00:00"/>
        <d v="2020-04-29T00:00:00"/>
        <d v="2020-05-08T00:00:00"/>
        <d v="2020-05-11T00:00:00"/>
        <d v="2020-05-12T00:00:00"/>
        <d v="2020-05-15T00:00:00"/>
        <d v="2020-05-18T00:00:00"/>
        <d v="2020-05-19T00:00:00"/>
        <d v="2020-05-22T00:00:00"/>
        <d v="2020-05-28T00:00:00"/>
        <d v="2020-06-01T00:00:00"/>
        <d v="2020-06-02T00:00:00"/>
        <d v="2020-07-03T00:00:00"/>
        <d v="2020-07-08T00:00:00"/>
        <d v="2020-07-13T00:00:00"/>
        <d v="2020-07-14T00:00:00"/>
        <d v="2020-08-20T00:00:00"/>
        <d v="2020-08-13T00:00:00"/>
        <d v="2020-08-26T00:00:00"/>
        <d v="2020-08-27T00:00:00"/>
        <d v="2020-08-28T00:00:00"/>
        <d v="2020-10-13T00:00:00"/>
        <d v="2020-10-21T00:00:00"/>
        <d v="2020-10-22T00:00:00"/>
        <d v="2020-10-28T00:00:00"/>
        <d v="2020-11-19T00:00:00"/>
        <d v="2020-12-22T00:00:00"/>
        <d v="2020-12-23T00:00:00"/>
        <d v="2020-03-11T18:00:00"/>
        <d v="2020-04-14T18:00:00"/>
        <d v="2020-04-30T13:00:00"/>
        <d v="2020-02-11T18:00:00"/>
        <d v="2020-05-14T18:00:00"/>
        <d v="2020-05-05T18:00:00"/>
        <d v="2020-04-20T18:00:00"/>
        <d v="2020-04-21T18:00:00"/>
        <d v="2020-03-24T18:00:00"/>
        <d v="2020-03-02T18:00:00"/>
        <d v="2020-02-17T18:00:00"/>
        <d v="2020-04-16T19:00:00"/>
        <d v="2020-07-02T00:00:00"/>
        <d v="2020-04-23T18:00:00"/>
        <d v="2020-04-29T18:00:00"/>
        <d v="2020-04-16T18:00:00"/>
        <d v="2020-03-31T18:00:00"/>
        <d v="2020-03-10T18:00:00"/>
        <d v="2020-03-13T13:00:00"/>
        <d v="2020-02-20T18:00:00"/>
        <d v="2020-04-08T18:00:00"/>
        <d v="2020-05-07T18:00:00"/>
        <d v="2020-05-12T18:00:00"/>
        <d v="2020-05-14T19:00:00"/>
        <d v="2020-05-20T00:00:00"/>
        <d v="2020-05-21T00:00:00"/>
        <d v="2020-05-26T00:00:00"/>
        <d v="2020-05-27T00:00:00"/>
        <d v="2020-05-29T00:00:00"/>
        <d v="2020-06-03T00:00:00"/>
        <d v="2020-06-08T00:00:00"/>
        <d v="2020-06-09T00:00:00"/>
        <d v="2020-06-11T00:00:00"/>
        <d v="2020-06-12T00:00:00"/>
        <d v="2020-06-16T18:00:00"/>
        <d v="2020-06-17T12:00:00"/>
        <d v="2020-06-15T19:00:00"/>
        <d v="2020-06-15T18:00:00"/>
        <d v="2020-06-16T19:00:00"/>
        <d v="2020-05-04T00:00:00"/>
        <d v="2020-06-23T18:00:00"/>
        <d v="2020-06-22T18:00:00"/>
        <d v="2020-06-24T19:00:00"/>
        <d v="2020-06-22T12:00:00"/>
        <d v="2020-06-23T19:00:00"/>
        <d v="2020-06-29T00:00:00"/>
        <d v="2020-06-30T00:00:00"/>
        <d v="2020-07-06T00:00:00"/>
        <d v="2020-07-08T18:00:00"/>
        <d v="2020-07-09T00:00:00"/>
        <d v="2020-07-09T18:00:00"/>
        <d v="2020-07-09T19:00:00"/>
        <d v="2020-07-16T18:00:00"/>
        <d v="2020-07-20T00:00:00"/>
        <d v="2020-07-23T18:00:00"/>
        <d v="2020-07-21T19:00:00"/>
        <d v="2020-07-29T18:00:00"/>
        <d v="2020-07-27T18:00:00"/>
        <d v="2020-08-05T00:00:00"/>
        <d v="2020-08-12T18:00:00"/>
        <d v="2020-08-11T18:00:00"/>
        <d v="2020-08-14T13:00:00"/>
        <d v="2020-08-18T18:00:00"/>
        <d v="2020-08-17T18:00:00"/>
        <d v="2020-08-21T13:00:00"/>
        <d v="2020-08-19T18:00:00"/>
        <d v="2020-08-20T18:00:00"/>
        <d v="2020-08-20T19:00:00"/>
        <d v="2020-08-24T19:00:00"/>
        <d v="2020-08-27T18:00:00"/>
        <d v="2020-08-27T19:00:00"/>
        <d v="2020-08-26T18:00:00"/>
        <d v="2020-08-24T18:00:00"/>
        <d v="2020-08-28T13:00:00"/>
        <d v="2020-08-31T18:00:00"/>
        <d v="2020-08-31T19:00:00"/>
        <d v="2020-09-02T18:00:00"/>
        <d v="2020-09-03T18:00:00"/>
        <d v="2020-09-11T13:00:00"/>
        <d v="2020-09-10T18:00:00"/>
        <d v="2020-09-07T19:00:00"/>
        <d v="2020-09-09T19:00:00"/>
        <d v="2020-09-07T18:00:00"/>
        <d v="2020-09-14T18:00:00"/>
        <d v="2020-09-15T18:00:00"/>
        <d v="2020-09-17T19:00:00"/>
        <d v="2020-09-22T18:00:00"/>
        <d v="2020-09-25T13:00:00"/>
        <d v="2020-09-21T18:00:00"/>
        <d v="2020-09-24T18:00:00"/>
        <d v="2020-09-23T19:00:00"/>
        <d v="2020-08-07T13:00:00"/>
        <d v="2020-09-28T00:00:00"/>
        <d v="2020-09-30T00:00:00"/>
        <d v="2020-10-01T00:00:00"/>
        <d v="2020-10-05T18:00:00"/>
        <d v="2020-10-06T18:00:00"/>
        <d v="2020-10-05T19:00:00"/>
        <d v="2020-10-07T18:00:00"/>
        <d v="2020-10-13T18:00:00"/>
        <d v="2020-10-12T18:00:00"/>
        <d v="2020-10-08T13:00:00"/>
        <d v="2020-10-16T13:00:00"/>
        <d v="2020-10-19T18:00:00"/>
        <d v="2020-10-21T18:00:00"/>
        <d v="2020-10-20T18:00:00"/>
        <d v="2020-10-26T00:00:00"/>
        <d v="2020-10-27T00:00:00"/>
        <d v="2020-10-30T13:00:00"/>
        <d v="2020-10-30T12:00:00"/>
        <d v="2020-10-29T18:00:00"/>
        <d v="2020-11-09T18:00:00"/>
        <d v="2020-11-11T18:00:00"/>
        <d v="2020-11-05T18:00:00"/>
        <d v="2020-11-10T18:00:00"/>
        <d v="2020-11-16T18:00:00"/>
        <d v="2020-11-12T18:00:00"/>
        <d v="2020-11-17T19:00:00"/>
        <d v="2020-11-18T18:00:00"/>
        <d v="2020-11-13T13:00:00"/>
        <d v="2020-11-23T00:00:00"/>
        <d v="2020-11-24T00:00:00"/>
        <d v="2020-11-20T00:00:00"/>
        <d v="2020-12-02T19:00:00"/>
        <d v="2020-11-30T18:00:00"/>
        <d v="2020-11-26T19:00:00"/>
        <d v="2020-12-01T18:00:00"/>
        <d v="2020-11-30T19:00:00"/>
        <d v="2020-12-02T00:00:00"/>
        <d v="2020-12-03T00:00:00"/>
        <d v="2020-12-01T00:00:00"/>
        <d v="2020-12-08T18:00:00"/>
        <d v="2020-12-10T18:00:00"/>
        <d v="2020-12-14T18:00:00"/>
        <d v="2020-12-10T15:00:00"/>
        <d v="2020-12-10T19:00:00"/>
        <d v="2020-12-15T18:00:00"/>
        <d v="2020-12-14T19:00:00"/>
        <d v="2020-12-16T18:00:00"/>
        <d v="2020-12-17T00:00:00"/>
        <d v="2020-12-21T00:00:00"/>
        <d v="2020-12-28T00:00:00"/>
        <d v="2020-12-24T00:00:00"/>
        <d v="2020-12-16T00:00:00"/>
        <d v="2020-12-29T00:00:00"/>
        <d v="2020-12-30T00:00:00"/>
        <d v="2020-12-31T00:00:00"/>
        <d v="2021-02-05T00:00:00"/>
        <d v="2021-03-01T00:00:00"/>
        <d v="2021-03-02T00:00:00"/>
        <d v="2021-03-08T00:00:00"/>
        <d v="2021-03-09T00:00:00"/>
        <d v="2021-03-11T00:00:00"/>
        <d v="2021-03-12T00:00:00"/>
        <d v="2021-03-15T00:00:00"/>
        <d v="2021-03-17T00:00:00"/>
        <d v="2021-03-22T00:00:00"/>
        <d v="2021-03-24T00:00:00"/>
        <d v="2021-03-31T00:00:00"/>
        <d v="2021-04-14T00:00:00"/>
        <d v="2021-04-20T00:00:00"/>
        <d v="2021-06-04T00:00:00"/>
        <d v="2021-03-29T00:00:00"/>
        <d v="2021-03-30T00:00:00"/>
        <d v="2021-04-05T00:00:00"/>
        <d v="2021-04-07T00:00:00"/>
        <d v="2021-04-09T00:00:00"/>
        <d v="2021-04-12T00:00:00"/>
        <d v="2021-04-15T00:00:00"/>
        <d v="2021-04-19T00:00:00"/>
        <d v="2021-04-22T00:00:00"/>
        <d v="2021-04-26T00:00:00"/>
        <d v="2021-04-23T00:00:00"/>
        <d v="2021-04-29T00:00:00"/>
        <d v="2021-05-03T00:00:00"/>
        <d v="2021-05-04T00:00:00"/>
        <d v="2021-05-05T00:00:00"/>
        <d v="2021-05-10T00:00:00"/>
        <d v="2021-05-11T00:00:00"/>
        <d v="2021-05-12T00:00:00"/>
        <d v="2021-05-13T00:00:00"/>
        <d v="2021-05-14T00:00:00"/>
        <d v="2021-05-19T00:00:00"/>
        <d v="2021-05-20T00:00:00"/>
        <d v="2021-08-03T00:00:00"/>
        <d v="2021-05-26T00:00:00"/>
        <d v="2021-05-27T00:00:00"/>
        <d v="2021-05-31T00:00:00"/>
        <d v="2021-06-01T00:00:00"/>
        <d v="2021-06-08T00:00:00"/>
        <d v="2021-06-10T00:00:00"/>
        <d v="2021-06-11T00:00:00"/>
        <d v="2021-06-07T00:00:00"/>
        <d v="2021-06-14T00:00:00"/>
        <d v="2021-06-15T00:00:00"/>
        <d v="2021-06-16T00:00:00"/>
        <d v="2021-06-17T00:00:00"/>
        <d v="2021-06-21T00:00:00"/>
        <d v="2021-06-22T00:00:00"/>
        <d v="2021-06-23T00:00:00"/>
        <d v="2021-06-24T00:00:00"/>
        <d v="2021-06-28T00:00:00"/>
        <d v="2021-04-21T00:00:00"/>
        <d v="2021-06-29T00:00:00"/>
        <d v="2021-06-30T00:00:00"/>
        <d v="2021-07-01T00:00:00"/>
        <d v="2021-07-02T00:00:00"/>
        <d v="2021-07-05T00:00:00"/>
        <d v="2021-07-06T00:00:00"/>
        <d v="2021-07-07T00:00:00"/>
        <d v="2021-07-08T00:00:00"/>
        <d v="2021-07-12T00:00:00"/>
        <d v="2021-07-13T00:00:00"/>
        <d v="2021-07-14T00:00:00"/>
        <d v="2021-07-15T00:00:00"/>
        <d v="2021-07-16T00:00:00"/>
        <d v="2021-07-19T00:00:00"/>
        <d v="2021-07-22T00:00:00"/>
        <d v="2021-07-27T00:00:00"/>
        <d v="2021-07-28T00:00:00"/>
        <d v="2021-07-29T00:00:00"/>
        <d v="2021-08-02T00:00:00"/>
        <d v="2021-08-04T00:00:00"/>
        <d v="2021-08-10T00:00:00"/>
        <d v="2021-07-30T00:00:00"/>
        <d v="2021-08-12T00:00:00"/>
        <d v="2021-08-16T00:00:00"/>
        <d v="2021-09-23T00:00:00"/>
        <d v="2021-09-21T00:00:00"/>
        <d v="2021-09-15T00:00:00"/>
        <d v="2021-08-25T00:00:00"/>
        <d v="2021-08-19T00:00:00"/>
        <d v="2021-08-31T00:00:00"/>
        <d v="2021-09-10T00:00:00"/>
        <d v="2021-09-08T00:00:00"/>
        <d v="2021-08-18T00:00:00"/>
        <d v="2021-09-24T00:00:00"/>
        <d v="2021-09-28T00:00:00"/>
        <d v="2021-09-29T00:00:00"/>
        <d v="2021-09-30T00:00:00"/>
        <d v="2021-10-01T00:00:00"/>
        <d v="2021-10-04T00:00:00"/>
        <d v="2021-10-06T00:00:00"/>
        <d v="2021-10-11T00:00:00"/>
        <m/>
      </sharedItems>
      <fieldGroup par="33" base="21">
        <rangePr groupBy="months" startDate="2020-02-11T18:00:00" endDate="2021-10-12T00:00:00"/>
        <groupItems count="14">
          <s v="(en blanco)"/>
          <s v="ene"/>
          <s v="feb"/>
          <s v="mar"/>
          <s v="abr"/>
          <s v="may"/>
          <s v="jun"/>
          <s v="jul"/>
          <s v="ago"/>
          <s v="sep"/>
          <s v="oct"/>
          <s v="nov"/>
          <s v="dic"/>
          <s v="&gt;12/10/2021"/>
        </groupItems>
      </fieldGroup>
    </cacheField>
    <cacheField name="Fecha de Adjudicado / Cancelado / Desierto_x000a_(E)" numFmtId="0">
      <sharedItems containsNonDate="0" containsDate="1" containsString="0" containsBlank="1" minDate="2020-02-27T00:00:00" maxDate="2021-10-13T00:00:00"/>
    </cacheField>
    <cacheField name="Tiempo de Adjudicación (E -D)" numFmtId="0">
      <sharedItems containsString="0" containsBlank="1" containsNumber="1" minValue="-44480" maxValue="300.25"/>
    </cacheField>
    <cacheField name="Secretario" numFmtId="0">
      <sharedItems containsBlank="1"/>
    </cacheField>
    <cacheField name="Presidente Comisión Técnica / Delegado" numFmtId="0">
      <sharedItems containsBlank="1"/>
    </cacheField>
    <cacheField name="Titular del área requirente" numFmtId="0">
      <sharedItems containsBlank="1"/>
    </cacheField>
    <cacheField name="Profesional a fín" numFmtId="0">
      <sharedItems containsBlank="1"/>
    </cacheField>
    <cacheField name="Contratista" numFmtId="0">
      <sharedItems containsBlank="1"/>
    </cacheField>
    <cacheField name="RUC" numFmtId="0">
      <sharedItems containsBlank="1" containsMixedTypes="1" containsNumber="1" containsInteger="1" minValue="190156389001" maxValue="2360004350001"/>
    </cacheField>
    <cacheField name="Administrador de Contrato" numFmtId="0">
      <sharedItems containsBlank="1"/>
    </cacheField>
    <cacheField name="Nro. Contrato" numFmtId="0">
      <sharedItems containsBlank="1" containsMixedTypes="1" containsNumber="1" containsInteger="1" minValue="214" maxValue="214"/>
    </cacheField>
    <cacheField name="Trimestres" numFmtId="0" databaseField="0">
      <fieldGroup base="21">
        <rangePr groupBy="quarters" startDate="2020-02-11T18:00:00" endDate="2021-10-12T00:00:00"/>
        <groupItems count="6">
          <s v="&lt;11/2/2020"/>
          <s v="Trim.1"/>
          <s v="Trim.2"/>
          <s v="Trim.3"/>
          <s v="Trim.4"/>
          <s v="&gt;12/10/2021"/>
        </groupItems>
      </fieldGroup>
    </cacheField>
    <cacheField name="Años" numFmtId="0" databaseField="0">
      <fieldGroup base="21">
        <rangePr groupBy="years" startDate="2020-02-11T18:00:00" endDate="2021-10-12T00:00:00"/>
        <groupItems count="4">
          <s v="&lt;11/2/2020"/>
          <s v="2020"/>
          <s v="2021"/>
          <s v="&gt;12/10/2021"/>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 Alejandro Mantilla Vinueza" refreshedDate="44593.643157175924" createdVersion="7" refreshedVersion="7" minRefreshableVersion="3" recordCount="844" xr:uid="{00000000-000A-0000-FFFF-FFFF18000000}">
  <cacheSource type="worksheet">
    <worksheetSource name="Tabla131214"/>
  </cacheSource>
  <cacheFields count="40">
    <cacheField name="AÑO" numFmtId="0">
      <sharedItems containsString="0" containsBlank="1" containsNumber="1" containsInteger="1" minValue="2020" maxValue="2021" count="3">
        <n v="2020"/>
        <n v="2021"/>
        <m/>
      </sharedItems>
    </cacheField>
    <cacheField name="Gerencia" numFmtId="0">
      <sharedItems containsBlank="1" count="12">
        <s v="GAF"/>
        <s v="GD"/>
        <s v="GC"/>
        <s v="GGS"/>
        <s v="GPL"/>
        <s v="DCS"/>
        <s v="GG"/>
        <s v="DPSA"/>
        <s v="GPE"/>
        <s v="CDN"/>
        <m/>
        <s v="GOE" u="1"/>
      </sharedItems>
    </cacheField>
    <cacheField name="Tipo" numFmtId="0">
      <sharedItems containsBlank="1"/>
    </cacheField>
    <cacheField name="Cod. Proc." numFmtId="0">
      <sharedItems containsBlank="1"/>
    </cacheField>
    <cacheField name="Procedimiento" numFmtId="0">
      <sharedItems containsBlank="1"/>
    </cacheField>
    <cacheField name="NÚMERO DE PROCESOS" numFmtId="0">
      <sharedItems containsString="0" containsBlank="1" containsNumber="1" containsInteger="1" minValue="1" maxValue="1" count="2">
        <n v="1"/>
        <m/>
      </sharedItems>
    </cacheField>
    <cacheField name="Código" numFmtId="0">
      <sharedItems containsBlank="1"/>
    </cacheField>
    <cacheField name="Orden de Compra" numFmtId="0">
      <sharedItems containsBlank="1"/>
    </cacheField>
    <cacheField name="SS /SC" numFmtId="0">
      <sharedItems containsBlank="1" containsMixedTypes="1" containsNumber="1" containsInteger="1" minValue="4808" maxValue="23058"/>
    </cacheField>
    <cacheField name="Objeto del Proceso" numFmtId="0">
      <sharedItems containsBlank="1" longText="1"/>
    </cacheField>
    <cacheField name="Estado del Proceso" numFmtId="0">
      <sharedItems containsBlank="1" count="16">
        <s v="Ejecución de Contrato"/>
        <s v="Finalizada"/>
        <s v="Desierto"/>
        <s v="Cancelado"/>
        <s v="Adjudicado - Registro de Contratos"/>
        <s v="En Recepción"/>
        <s v="Suspendido"/>
        <s v="Por Adjudicar"/>
        <s v="Calificación de Participantes"/>
        <s v="Preguntas, Respuestas y Aclaraciones"/>
        <m/>
        <s v="Entrega de Propuestas" u="1"/>
        <s v="Entrega de Propuesta" u="1"/>
        <s v="Negociación" u="1"/>
        <s v="En curso" u="1"/>
        <s v="Revisada" u="1"/>
      </sharedItems>
    </cacheField>
    <cacheField name="VALOR  PAC_x000a_&quot;A&quot;" numFmtId="0">
      <sharedItems containsString="0" containsBlank="1" containsNumber="1" minValue="0" maxValue="26024773.600000001"/>
    </cacheField>
    <cacheField name="VALOR SOLICITUD / CERT. PRESUP." numFmtId="165">
      <sharedItems containsString="0" containsBlank="1" containsNumber="1" minValue="0" maxValue="7234087"/>
    </cacheField>
    <cacheField name="CERT. PRESUP. 2021" numFmtId="0">
      <sharedItems containsBlank="1" containsMixedTypes="1" containsNumber="1" minValue="1200" maxValue="3617043.5"/>
    </cacheField>
    <cacheField name="CERT. PRESUP. 2022" numFmtId="0">
      <sharedItems containsString="0" containsBlank="1" containsNumber="1" minValue="0" maxValue="5890078"/>
    </cacheField>
    <cacheField name="CERT. PRESUP. 2023" numFmtId="0">
      <sharedItems containsString="0" containsBlank="1" containsNumber="1" minValue="-1869" maxValue="300000"/>
    </cacheField>
    <cacheField name="CERT. PRESUP. 2024" numFmtId="0">
      <sharedItems containsDate="1" containsString="0" containsBlank="1" containsMixedTypes="1" minDate="1899-12-31T00:00:00" maxDate="2021-11-12T00:00:00"/>
    </cacheField>
    <cacheField name="PRESUPUESTO REFERENCIAL_x000a_&quot;B&quot;" numFmtId="0">
      <sharedItems containsString="0" containsBlank="1" containsNumber="1" minValue="0" maxValue="26024773.600000001"/>
    </cacheField>
    <cacheField name="VALOR ADJUDICADO_x000a_&quot;C&quot;" numFmtId="0">
      <sharedItems containsString="0" containsBlank="1" containsNumber="1" minValue="0" maxValue="23150000"/>
    </cacheField>
    <cacheField name="AHORRO1_x000a_(A-C)" numFmtId="0">
      <sharedItems containsDate="1" containsBlank="1" containsMixedTypes="1" minDate="1899-12-31T00:00:00" maxDate="1900-01-08T19:01:05"/>
    </cacheField>
    <cacheField name="AHORRO2_x000a_(B-C)" numFmtId="0">
      <sharedItems containsBlank="1" containsMixedTypes="1" containsNumber="1" minValue="-395172.41000000003" maxValue="23149972"/>
    </cacheField>
    <cacheField name="Fecha de Publicación _x000a_(D)" numFmtId="0">
      <sharedItems containsNonDate="0" containsDate="1" containsString="0" containsBlank="1" minDate="2020-02-11T00:00:00" maxDate="2021-12-31T00:00:00" count="317">
        <d v="2020-02-21T00:00:00"/>
        <d v="2020-03-06T00:00:00"/>
        <d v="2020-03-11T00:00:00"/>
        <d v="2020-04-20T00:00:00"/>
        <d v="2020-04-22T00:00:00"/>
        <d v="2020-04-29T00:00:00"/>
        <d v="2020-05-08T00:00:00"/>
        <d v="2020-05-11T00:00:00"/>
        <d v="2020-05-12T00:00:00"/>
        <d v="2020-05-15T00:00:00"/>
        <d v="2020-05-18T00:00:00"/>
        <d v="2020-05-19T00:00:00"/>
        <d v="2020-05-22T00:00:00"/>
        <d v="2020-05-28T00:00:00"/>
        <d v="2020-06-01T00:00:00"/>
        <d v="2020-06-02T00:00:00"/>
        <d v="2020-07-03T00:00:00"/>
        <d v="2020-07-08T00:00:00"/>
        <d v="2020-07-13T00:00:00"/>
        <d v="2020-07-14T00:00:00"/>
        <d v="2020-08-20T00:00:00"/>
        <d v="2020-08-13T00:00:00"/>
        <d v="2020-08-26T00:00:00"/>
        <d v="2020-08-27T00:00:00"/>
        <d v="2020-08-28T00:00:00"/>
        <d v="2020-10-13T00:00:00"/>
        <d v="2020-10-21T00:00:00"/>
        <d v="2020-10-22T00:00:00"/>
        <d v="2020-10-28T00:00:00"/>
        <d v="2020-11-19T00:00:00"/>
        <d v="2020-12-22T00:00:00"/>
        <d v="2020-12-23T00:00:00"/>
        <d v="2020-03-11T18:00:00"/>
        <d v="2020-04-14T18:00:00"/>
        <d v="2020-04-30T13:00:00"/>
        <d v="2020-02-11T00:00:00"/>
        <d v="2020-05-14T18:00:00"/>
        <d v="2020-05-05T18:00:00"/>
        <d v="2020-04-20T18:00:00"/>
        <d v="2020-04-21T18:00:00"/>
        <d v="2020-03-24T18:00:00"/>
        <d v="2020-03-02T18:00:00"/>
        <d v="2020-02-17T18:00:00"/>
        <d v="2020-04-16T19:00:00"/>
        <d v="2020-07-02T00:00:00"/>
        <d v="2020-04-23T18:00:00"/>
        <d v="2020-04-29T18:00:00"/>
        <d v="2020-04-16T18:00:00"/>
        <d v="2020-03-31T18:00:00"/>
        <d v="2020-03-10T18:00:00"/>
        <d v="2020-03-13T13:00:00"/>
        <d v="2020-02-20T18:00:00"/>
        <d v="2020-04-08T18:00:00"/>
        <d v="2020-05-07T18:00:00"/>
        <d v="2020-05-12T18:00:00"/>
        <d v="2020-05-14T19:00:00"/>
        <d v="2020-05-20T00:00:00"/>
        <d v="2020-05-21T00:00:00"/>
        <d v="2020-05-26T00:00:00"/>
        <d v="2020-05-27T00:00:00"/>
        <d v="2020-05-29T00:00:00"/>
        <d v="2020-06-03T00:00:00"/>
        <d v="2020-06-08T00:00:00"/>
        <d v="2020-06-09T00:00:00"/>
        <d v="2020-06-11T00:00:00"/>
        <d v="2020-06-12T00:00:00"/>
        <d v="2020-06-16T18:00:00"/>
        <d v="2020-06-17T12:00:00"/>
        <d v="2020-06-15T19:00:00"/>
        <d v="2020-06-15T18:00:00"/>
        <d v="2020-06-16T19:00:00"/>
        <d v="2020-05-04T00:00:00"/>
        <d v="2020-06-23T18:00:00"/>
        <d v="2020-06-22T18:00:00"/>
        <d v="2020-06-24T19:00:00"/>
        <d v="2020-06-22T12:00:00"/>
        <d v="2020-06-23T19:00:00"/>
        <d v="2020-06-29T00:00:00"/>
        <d v="2020-06-30T00:00:00"/>
        <d v="2020-07-06T00:00:00"/>
        <d v="2020-07-08T18:00:00"/>
        <d v="2020-07-09T00:00:00"/>
        <d v="2020-07-09T18:00:00"/>
        <d v="2020-07-09T19:00:00"/>
        <d v="2020-07-16T18:00:00"/>
        <d v="2020-07-20T00:00:00"/>
        <d v="2020-07-23T18:00:00"/>
        <d v="2020-07-21T19:00:00"/>
        <d v="2020-07-29T18:00:00"/>
        <d v="2020-07-27T18:00:00"/>
        <d v="2020-08-05T00:00:00"/>
        <d v="2020-08-12T18:00:00"/>
        <d v="2020-08-11T18:00:00"/>
        <d v="2020-08-14T13:00:00"/>
        <d v="2020-08-18T18:00:00"/>
        <d v="2020-08-17T18:00:00"/>
        <d v="2020-08-21T13:00:00"/>
        <d v="2020-08-19T18:00:00"/>
        <d v="2020-08-20T18:00:00"/>
        <d v="2020-08-20T19:00:00"/>
        <d v="2020-08-24T19:00:00"/>
        <d v="2020-08-27T18:00:00"/>
        <d v="2020-08-27T19:00:00"/>
        <d v="2020-08-26T18:00:00"/>
        <d v="2020-08-24T18:00:00"/>
        <d v="2020-08-28T13:00:00"/>
        <d v="2020-08-31T18:00:00"/>
        <d v="2020-08-31T19:00:00"/>
        <d v="2020-09-02T18:00:00"/>
        <d v="2020-09-03T18:00:00"/>
        <d v="2020-09-11T13:00:00"/>
        <d v="2020-09-10T18:00:00"/>
        <d v="2020-09-07T19:00:00"/>
        <d v="2020-09-09T19:00:00"/>
        <d v="2020-09-07T18:00:00"/>
        <d v="2020-09-14T18:00:00"/>
        <d v="2020-09-15T18:00:00"/>
        <d v="2020-09-17T19:00:00"/>
        <d v="2020-09-22T18:00:00"/>
        <d v="2020-09-25T13:00:00"/>
        <d v="2020-09-21T18:00:00"/>
        <d v="2020-09-24T18:00:00"/>
        <d v="2020-09-23T19:00:00"/>
        <d v="2020-08-07T13:00:00"/>
        <d v="2020-09-28T00:00:00"/>
        <d v="2020-09-30T00:00:00"/>
        <d v="2020-10-01T00:00:00"/>
        <d v="2020-10-05T18:00:00"/>
        <d v="2020-10-06T18:00:00"/>
        <d v="2020-10-05T19:00:00"/>
        <d v="2020-10-07T18:00:00"/>
        <d v="2020-10-13T18:00:00"/>
        <d v="2020-10-12T18:00:00"/>
        <d v="2020-10-08T13:00:00"/>
        <d v="2020-10-16T13:00:00"/>
        <d v="2020-10-19T18:00:00"/>
        <d v="2020-10-21T18:00:00"/>
        <d v="2020-10-20T18:00:00"/>
        <d v="2020-10-26T00:00:00"/>
        <d v="2020-10-27T00:00:00"/>
        <d v="2020-10-30T13:00:00"/>
        <d v="2020-10-30T12:00:00"/>
        <d v="2020-10-29T18:00:00"/>
        <d v="2020-11-09T18:00:00"/>
        <d v="2020-11-11T18:00:00"/>
        <d v="2020-11-05T18:00:00"/>
        <d v="2020-11-10T18:00:00"/>
        <d v="2020-11-16T18:00:00"/>
        <d v="2020-11-12T18:00:00"/>
        <d v="2020-11-17T19:00:00"/>
        <d v="2020-11-18T18:00:00"/>
        <d v="2020-11-13T13:00:00"/>
        <d v="2020-11-23T00:00:00"/>
        <d v="2020-11-24T00:00:00"/>
        <d v="2020-11-20T00:00:00"/>
        <d v="2020-12-02T19:00:00"/>
        <d v="2020-11-30T18:00:00"/>
        <d v="2020-11-26T19:00:00"/>
        <d v="2020-12-01T18:00:00"/>
        <d v="2020-11-30T19:00:00"/>
        <d v="2020-12-02T00:00:00"/>
        <d v="2020-12-03T00:00:00"/>
        <d v="2020-12-01T00:00:00"/>
        <d v="2020-12-08T18:00:00"/>
        <d v="2020-12-10T18:00:00"/>
        <d v="2020-12-14T18:00:00"/>
        <d v="2020-12-10T15:00:00"/>
        <d v="2020-12-10T19:00:00"/>
        <d v="2020-12-15T18:00:00"/>
        <d v="2020-12-14T19:00:00"/>
        <d v="2020-12-16T18:00:00"/>
        <d v="2020-12-17T00:00:00"/>
        <d v="2020-12-21T00:00:00"/>
        <d v="2020-12-28T00:00:00"/>
        <d v="2020-12-24T00:00:00"/>
        <d v="2020-12-16T00:00:00"/>
        <d v="2020-12-29T00:00:00"/>
        <d v="2020-12-30T00:00:00"/>
        <d v="2020-12-31T00:00:00"/>
        <d v="2021-02-05T00:00:00"/>
        <d v="2021-03-01T00:00:00"/>
        <d v="2021-03-02T00:00:00"/>
        <d v="2021-03-08T00:00:00"/>
        <d v="2021-03-09T00:00:00"/>
        <d v="2021-03-11T00:00:00"/>
        <d v="2021-03-12T00:00:00"/>
        <d v="2021-03-15T00:00:00"/>
        <d v="2021-03-17T00:00:00"/>
        <d v="2021-03-22T00:00:00"/>
        <d v="2021-03-24T00:00:00"/>
        <d v="2021-03-31T00:00:00"/>
        <d v="2021-04-14T00:00:00"/>
        <d v="2021-04-20T00:00:00"/>
        <d v="2021-06-04T00:00:00"/>
        <d v="2021-03-29T00:00:00"/>
        <d v="2021-03-30T00:00:00"/>
        <d v="2021-04-05T00:00:00"/>
        <d v="2021-04-07T00:00:00"/>
        <d v="2021-04-09T00:00:00"/>
        <d v="2021-04-12T00:00:00"/>
        <d v="2021-04-15T00:00:00"/>
        <d v="2021-04-19T00:00:00"/>
        <d v="2021-04-22T00:00:00"/>
        <d v="2021-04-26T00:00:00"/>
        <d v="2021-04-23T00:00:00"/>
        <d v="2021-04-29T00:00:00"/>
        <d v="2021-05-03T00:00:00"/>
        <d v="2021-05-04T00:00:00"/>
        <d v="2021-05-05T00:00:00"/>
        <d v="2021-05-10T00:00:00"/>
        <d v="2021-05-11T00:00:00"/>
        <d v="2021-05-12T00:00:00"/>
        <d v="2021-05-13T00:00:00"/>
        <d v="2021-05-14T00:00:00"/>
        <d v="2021-05-19T00:00:00"/>
        <d v="2021-05-20T00:00:00"/>
        <d v="2021-08-03T00:00:00"/>
        <d v="2021-05-26T00:00:00"/>
        <d v="2021-05-27T00:00:00"/>
        <d v="2021-05-31T00:00:00"/>
        <d v="2021-06-01T00:00:00"/>
        <d v="2021-06-08T00:00:00"/>
        <d v="2021-06-10T00:00:00"/>
        <d v="2021-06-11T00:00:00"/>
        <d v="2021-06-07T00:00:00"/>
        <d v="2021-06-14T00:00:00"/>
        <d v="2021-06-15T00:00:00"/>
        <d v="2021-06-16T00:00:00"/>
        <d v="2021-06-17T00:00:00"/>
        <d v="2021-06-21T00:00:00"/>
        <d v="2021-06-22T00:00:00"/>
        <d v="2021-06-23T00:00:00"/>
        <d v="2021-06-24T00:00:00"/>
        <d v="2021-06-28T00:00:00"/>
        <d v="2021-04-21T00:00:00"/>
        <d v="2021-06-29T00:00:00"/>
        <d v="2021-06-30T00:00:00"/>
        <d v="2021-07-01T00:00:00"/>
        <d v="2021-07-02T00:00:00"/>
        <d v="2021-07-05T00:00:00"/>
        <d v="2021-07-06T00:00:00"/>
        <d v="2021-07-07T00:00:00"/>
        <d v="2021-07-08T00:00:00"/>
        <d v="2021-07-12T00:00:00"/>
        <d v="2021-07-13T00:00:00"/>
        <d v="2021-07-14T00:00:00"/>
        <d v="2021-07-15T00:00:00"/>
        <d v="2021-07-16T00:00:00"/>
        <d v="2021-07-19T00:00:00"/>
        <d v="2021-07-22T00:00:00"/>
        <d v="2021-07-27T00:00:00"/>
        <d v="2021-07-28T00:00:00"/>
        <d v="2021-07-29T00:00:00"/>
        <d v="2021-08-02T00:00:00"/>
        <d v="2021-08-04T00:00:00"/>
        <d v="2021-08-10T00:00:00"/>
        <d v="2021-07-30T00:00:00"/>
        <d v="2021-08-12T00:00:00"/>
        <d v="2021-08-16T00:00:00"/>
        <d v="2021-09-23T00:00:00"/>
        <d v="2021-09-21T00:00:00"/>
        <d v="2021-09-15T00:00:00"/>
        <d v="2021-08-25T00:00:00"/>
        <d v="2021-08-19T00:00:00"/>
        <d v="2021-08-31T00:00:00"/>
        <d v="2021-09-10T00:00:00"/>
        <d v="2021-09-08T00:00:00"/>
        <d v="2021-08-18T00:00:00"/>
        <d v="2021-09-24T00:00:00"/>
        <d v="2021-09-28T00:00:00"/>
        <d v="2021-09-29T00:00:00"/>
        <d v="2021-09-30T00:00:00"/>
        <d v="2021-10-01T00:00:00"/>
        <d v="2021-10-04T00:00:00"/>
        <d v="2021-10-06T00:00:00"/>
        <d v="2021-10-11T00:00:00"/>
        <d v="2021-10-18T00:00:00"/>
        <d v="2021-10-20T00:00:00"/>
        <d v="2021-10-21T00:00:00"/>
        <d v="2021-10-14T00:00:00"/>
        <d v="2021-10-27T00:00:00"/>
        <d v="2021-10-28T00:00:00"/>
        <d v="2021-10-29T00:00:00"/>
        <d v="2021-11-04T00:00:00"/>
        <d v="2021-11-05T00:00:00"/>
        <d v="2021-11-09T00:00:00"/>
        <d v="2021-11-10T00:00:00"/>
        <d v="2021-11-08T00:00:00"/>
        <d v="2021-11-11T00:00:00"/>
        <d v="2021-11-15T00:00:00"/>
        <d v="2021-11-16T00:00:00"/>
        <d v="2021-11-17T00:00:00"/>
        <d v="2021-11-18T00:00:00"/>
        <d v="2021-11-19T00:00:00"/>
        <d v="2021-11-22T00:00:00"/>
        <d v="2021-11-24T00:00:00"/>
        <d v="2021-11-25T00:00:00"/>
        <d v="2021-11-26T00:00:00"/>
        <d v="2021-11-30T00:00:00"/>
        <d v="2021-11-29T00:00:00"/>
        <d v="2021-12-01T00:00:00"/>
        <d v="2021-12-08T00:00:00"/>
        <d v="2021-12-02T00:00:00"/>
        <d v="2021-12-09T00:00:00"/>
        <d v="2021-12-10T00:00:00"/>
        <d v="2021-12-13T00:00:00"/>
        <d v="2021-12-14T00:00:00"/>
        <d v="2021-12-15T00:00:00"/>
        <d v="2021-12-21T00:00:00"/>
        <d v="2021-12-22T00:00:00"/>
        <d v="2021-12-16T00:00:00"/>
        <d v="2021-12-20T00:00:00"/>
        <d v="2021-12-23T00:00:00"/>
        <d v="2021-12-28T00:00:00"/>
        <d v="2021-12-29T00:00:00"/>
        <d v="2021-12-30T00:00:00"/>
        <m/>
      </sharedItems>
      <fieldGroup par="37" base="21">
        <rangePr groupBy="months" startDate="2020-02-11T00:00:00" endDate="2021-12-31T00:00:00"/>
        <groupItems count="14">
          <s v="(en blanco)"/>
          <s v="ene"/>
          <s v="feb"/>
          <s v="mar"/>
          <s v="abr"/>
          <s v="may"/>
          <s v="jun"/>
          <s v="jul"/>
          <s v="ago"/>
          <s v="sep"/>
          <s v="oct"/>
          <s v="nov"/>
          <s v="dic"/>
          <s v="&gt;31/12/2021"/>
        </groupItems>
      </fieldGroup>
    </cacheField>
    <cacheField name="Fecha de Adjudicado / Cancelado / Desierto_x000a_(E)" numFmtId="0">
      <sharedItems containsNonDate="0" containsDate="1" containsString="0" containsBlank="1" minDate="2020-02-27T00:00:00" maxDate="2022-02-01T00:00:00" count="278">
        <d v="2020-02-27T00:00:00"/>
        <d v="2020-03-10T00:00:00"/>
        <d v="2020-03-13T00:00:00"/>
        <d v="2020-04-22T00:00:00"/>
        <d v="2020-04-24T00:00:00"/>
        <d v="2020-05-04T00:00:00"/>
        <d v="2020-05-11T00:00:00"/>
        <d v="2020-05-12T00:00:00"/>
        <d v="2020-05-13T00:00:00"/>
        <d v="2020-05-19T00:00:00"/>
        <d v="2020-05-18T00:00:00"/>
        <d v="2020-05-21T00:00:00"/>
        <d v="2020-05-27T00:00:00"/>
        <d v="2020-05-29T00:00:00"/>
        <d v="2020-06-03T00:00:00"/>
        <d v="2020-07-07T00:00:00"/>
        <d v="2020-07-10T00:00:00"/>
        <d v="2020-07-15T00:00:00"/>
        <d v="2020-07-16T00:00:00"/>
        <d v="2020-08-24T00:00:00"/>
        <d v="2020-08-18T00:00:00"/>
        <d v="2020-08-21T00:00:00"/>
        <d v="2020-08-27T00:00:00"/>
        <d v="2020-08-31T00:00:00"/>
        <d v="2020-09-01T00:00:00"/>
        <d v="2020-10-15T00:00:00"/>
        <d v="2020-10-22T00:00:00"/>
        <d v="2020-10-23T00:00:00"/>
        <d v="2020-10-30T00:00:00"/>
        <d v="2020-11-23T00:00:00"/>
        <d v="2020-12-23T00:00:00"/>
        <d v="2020-12-24T00:00:00"/>
        <d v="2020-12-28T00:00:00"/>
        <d v="2020-04-08T00:00:00"/>
        <d v="2020-05-08T00:00:00"/>
        <d v="2020-06-22T00:00:00"/>
        <d v="2020-04-16T00:00:00"/>
        <m/>
        <d v="2020-07-21T00:00:00"/>
        <d v="2020-06-12T00:00:00"/>
        <d v="2020-11-05T00:00:00"/>
        <d v="2020-10-01T00:00:00"/>
        <d v="2020-06-08T00:00:00"/>
        <d v="2020-04-28T00:00:00"/>
        <d v="2020-04-07T00:00:00"/>
        <d v="2020-06-09T00:00:00"/>
        <d v="2020-04-30T00:00:00"/>
        <d v="2020-06-29T00:00:00"/>
        <d v="2020-06-10T00:00:00"/>
        <d v="2020-08-14T00:00:00"/>
        <d v="2020-07-24T00:00:00"/>
        <d v="2020-06-15T00:00:00"/>
        <d v="2020-06-19T00:00:00"/>
        <d v="2020-03-20T00:00:00"/>
        <d v="2020-03-18T00:00:00"/>
        <d v="2020-07-27T00:00:00"/>
        <d v="2020-06-26T00:00:00"/>
        <d v="2020-04-17T00:00:00"/>
        <d v="2020-06-23T00:00:00"/>
        <d v="2020-07-08T00:00:00"/>
        <d v="2020-07-17T00:00:00"/>
        <d v="2020-08-12T00:00:00"/>
        <d v="2020-07-29T00:00:00"/>
        <d v="2020-08-17T00:00:00"/>
        <d v="2020-08-07T00:00:00"/>
        <d v="2020-08-03T00:00:00"/>
        <d v="2020-08-11T00:00:00"/>
        <d v="2021-01-06T00:00:00"/>
        <d v="2021-01-22T00:00:00"/>
        <d v="2020-08-25T00:00:00"/>
        <d v="2020-08-26T00:00:00"/>
        <d v="2020-07-30T00:00:00"/>
        <d v="2020-07-23T00:00:00"/>
        <d v="2020-12-21T00:00:00"/>
        <d v="2020-11-06T00:00:00"/>
        <d v="2020-12-01T00:00:00"/>
        <d v="2020-08-28T00:00:00"/>
        <d v="2020-07-06T00:00:00"/>
        <d v="2021-01-15T00:00:00"/>
        <d v="2020-08-06T00:00:00"/>
        <d v="2020-09-03T00:00:00"/>
        <d v="2020-09-02T00:00:00"/>
        <d v="2020-10-05T00:00:00"/>
        <d v="2020-07-28T00:00:00"/>
        <d v="2020-11-27T00:00:00"/>
        <d v="2021-02-01T00:00:00"/>
        <d v="2020-12-30T00:00:00"/>
        <d v="2020-09-14T00:00:00"/>
        <d v="2021-02-12T00:00:00"/>
        <d v="2020-09-22T00:00:00"/>
        <d v="2020-09-21T00:00:00"/>
        <d v="2020-10-13T00:00:00"/>
        <d v="2020-10-02T00:00:00"/>
        <d v="2020-09-29T00:00:00"/>
        <d v="2021-01-08T00:00:00"/>
        <d v="2020-10-29T00:00:00"/>
        <d v="2020-10-19T00:00:00"/>
        <d v="2020-10-12T00:00:00"/>
        <d v="2020-10-09T00:00:00"/>
        <d v="2020-09-18T00:00:00"/>
        <d v="2020-12-22T00:00:00"/>
        <d v="2020-12-15T00:00:00"/>
        <d v="2020-12-09T00:00:00"/>
        <d v="2020-10-08T00:00:00"/>
        <d v="2020-10-26T00:00:00"/>
        <d v="2020-11-10T00:00:00"/>
        <d v="2020-09-11T00:00:00"/>
        <d v="2020-11-20T00:00:00"/>
        <d v="2021-06-28T00:00:00"/>
        <d v="2020-12-31T00:00:00"/>
        <d v="2020-12-03T00:00:00"/>
        <d v="2020-10-28T00:00:00"/>
        <d v="2020-11-16T00:00:00"/>
        <d v="2020-11-25T00:00:00"/>
        <d v="2020-12-11T00:00:00"/>
        <d v="2020-10-16T00:00:00"/>
        <d v="2020-12-18T00:00:00"/>
        <d v="2020-11-11T00:00:00"/>
        <d v="2020-11-18T00:00:00"/>
        <d v="2020-11-19T00:00:00"/>
        <d v="2020-09-24T00:00:00"/>
        <d v="2020-10-21T00:00:00"/>
        <d v="2020-11-26T00:00:00"/>
        <d v="2020-11-13T00:00:00"/>
        <d v="2020-12-16T00:00:00"/>
        <d v="2020-12-02T00:00:00"/>
        <d v="2020-11-24T00:00:00"/>
        <d v="2020-11-30T00:00:00"/>
        <d v="2020-12-08T00:00:00"/>
        <d v="2021-02-24T00:00:00"/>
        <d v="2020-12-29T00:00:00"/>
        <d v="2021-02-25T00:00:00"/>
        <d v="2021-03-02T00:00:00"/>
        <d v="2021-12-27T00:00:00"/>
        <d v="2021-01-07T00:00:00"/>
        <d v="2021-05-14T00:00:00"/>
        <d v="2021-01-12T00:00:00"/>
        <d v="2021-01-05T00:00:00"/>
        <d v="2020-12-04T00:00:00"/>
        <d v="2021-02-08T00:00:00"/>
        <d v="2021-05-13T00:00:00"/>
        <d v="2021-01-13T00:00:00"/>
        <d v="2021-01-21T00:00:00"/>
        <d v="2021-01-27T00:00:00"/>
        <d v="2021-01-11T00:00:00"/>
        <d v="2021-03-04T00:00:00"/>
        <d v="2021-02-18T00:00:00"/>
        <d v="2021-01-18T00:00:00"/>
        <d v="2021-02-02T00:00:00"/>
        <d v="2021-02-04T00:00:00"/>
        <d v="2021-01-20T00:00:00"/>
        <d v="2021-02-03T00:00:00"/>
        <d v="2021-01-25T00:00:00"/>
        <d v="2021-09-03T00:00:00"/>
        <d v="2021-09-08T00:00:00"/>
        <d v="2021-03-11T00:00:00"/>
        <d v="2021-03-10T00:00:00"/>
        <d v="2021-07-01T00:00:00"/>
        <d v="2021-10-11T00:00:00"/>
        <d v="2021-04-13T00:00:00"/>
        <d v="2021-03-24T00:00:00"/>
        <d v="2021-03-30T00:00:00"/>
        <d v="2021-04-01T00:00:00"/>
        <d v="2021-07-08T00:00:00"/>
        <d v="2021-05-07T00:00:00"/>
        <d v="2021-04-09T00:00:00"/>
        <d v="2021-03-25T00:00:00"/>
        <d v="2021-05-20T00:00:00"/>
        <d v="2021-04-26T00:00:00"/>
        <d v="2021-10-19T00:00:00"/>
        <d v="2021-05-10T00:00:00"/>
        <d v="2021-07-13T00:00:00"/>
        <d v="2021-04-06T00:00:00"/>
        <d v="2021-04-23T00:00:00"/>
        <d v="2021-11-16T00:00:00"/>
        <d v="2021-03-17T00:00:00"/>
        <d v="2021-04-05T00:00:00"/>
        <d v="2021-04-16T00:00:00"/>
        <d v="2021-04-22T00:00:00"/>
        <d v="2021-06-08T00:00:00"/>
        <d v="2021-10-15T00:00:00"/>
        <d v="2021-06-10T00:00:00"/>
        <d v="2021-05-21T00:00:00"/>
        <d v="2021-05-25T00:00:00"/>
        <d v="2021-12-10T00:00:00"/>
        <d v="2021-07-06T00:00:00"/>
        <d v="2021-06-15T00:00:00"/>
        <d v="2021-05-31T00:00:00"/>
        <d v="2021-06-02T00:00:00"/>
        <d v="2021-06-18T00:00:00"/>
        <d v="2021-05-26T00:00:00"/>
        <d v="2021-08-13T00:00:00"/>
        <d v="2021-06-21T00:00:00"/>
        <d v="2021-04-27T00:00:00"/>
        <d v="2021-07-09T00:00:00"/>
        <d v="2021-07-29T00:00:00"/>
        <d v="2021-06-14T00:00:00"/>
        <d v="2021-06-04T00:00:00"/>
        <d v="2021-07-16T00:00:00"/>
        <d v="2021-06-24T00:00:00"/>
        <d v="2021-07-20T00:00:00"/>
        <d v="2021-09-06T00:00:00"/>
        <d v="2021-09-24T00:00:00"/>
        <d v="2021-10-12T00:00:00"/>
        <d v="2021-08-05T00:00:00"/>
        <d v="2021-07-05T00:00:00"/>
        <d v="2021-07-30T00:00:00"/>
        <d v="2021-07-26T00:00:00"/>
        <d v="2021-08-16T00:00:00"/>
        <d v="2021-08-10T00:00:00"/>
        <d v="2021-08-02T00:00:00"/>
        <d v="2021-08-12T00:00:00"/>
        <d v="2021-09-14T00:00:00"/>
        <d v="2021-09-21T00:00:00"/>
        <d v="2021-08-03T00:00:00"/>
        <d v="2021-06-09T00:00:00"/>
        <d v="2021-10-05T00:00:00"/>
        <d v="2021-09-10T00:00:00"/>
        <d v="2021-07-15T00:00:00"/>
        <d v="2021-09-27T00:00:00"/>
        <d v="2021-07-19T00:00:00"/>
        <d v="2021-07-28T00:00:00"/>
        <d v="2021-08-25T00:00:00"/>
        <d v="2021-05-18T00:00:00"/>
        <d v="2021-06-22T00:00:00"/>
        <d v="2021-09-16T00:00:00"/>
        <d v="2021-11-26T00:00:00"/>
        <d v="2021-10-04T00:00:00"/>
        <d v="2022-01-17T00:00:00"/>
        <d v="2021-10-13T00:00:00"/>
        <d v="2021-09-29T00:00:00"/>
        <d v="2021-09-22T00:00:00"/>
        <d v="2021-11-04T00:00:00"/>
        <d v="2021-10-20T00:00:00"/>
        <d v="2021-08-24T00:00:00"/>
        <d v="2021-10-29T00:00:00"/>
        <d v="2021-11-22T00:00:00"/>
        <d v="2021-10-07T00:00:00"/>
        <d v="2022-01-18T00:00:00"/>
        <d v="2021-11-09T00:00:00"/>
        <d v="2021-10-25T00:00:00"/>
        <d v="2021-10-01T00:00:00"/>
        <d v="2021-11-08T00:00:00"/>
        <d v="2021-10-14T00:00:00"/>
        <d v="2021-10-22T00:00:00"/>
        <d v="2021-09-09T00:00:00"/>
        <d v="2021-12-01T00:00:00"/>
        <d v="2021-11-15T00:00:00"/>
        <d v="2021-12-03T00:00:00"/>
        <d v="2021-12-02T00:00:00"/>
        <d v="2021-11-24T00:00:00"/>
        <d v="2021-09-30T00:00:00"/>
        <d v="2021-10-27T00:00:00"/>
        <d v="2022-01-28T00:00:00"/>
        <d v="2021-09-23T00:00:00"/>
        <d v="2021-11-23T00:00:00"/>
        <d v="2021-11-18T00:00:00"/>
        <d v="2021-11-19T00:00:00"/>
        <d v="2021-10-28T00:00:00"/>
        <d v="2021-12-21T00:00:00"/>
        <d v="2021-11-29T00:00:00"/>
        <d v="2021-11-10T00:00:00"/>
        <d v="2021-12-20T00:00:00"/>
        <d v="2022-01-13T00:00:00"/>
        <d v="2021-10-18T00:00:00"/>
        <d v="2022-01-03T00:00:00"/>
        <d v="2021-12-22T00:00:00"/>
        <d v="2021-11-02T00:00:00"/>
        <d v="2021-11-25T00:00:00"/>
        <d v="2021-12-23T00:00:00"/>
        <d v="2022-01-06T00:00:00"/>
        <d v="2021-12-30T00:00:00"/>
        <d v="2022-01-25T00:00:00"/>
        <d v="2021-12-29T00:00:00"/>
        <d v="2021-11-17T00:00:00"/>
        <d v="2022-01-31T00:00:00"/>
        <d v="2021-12-09T00:00:00"/>
        <d v="2022-01-14T00:00:00"/>
      </sharedItems>
      <fieldGroup par="39" base="22">
        <rangePr groupBy="months" startDate="2020-02-27T00:00:00" endDate="2022-02-01T00:00:00"/>
        <groupItems count="14">
          <s v="(en blanco)"/>
          <s v="ene"/>
          <s v="feb"/>
          <s v="mar"/>
          <s v="abr"/>
          <s v="may"/>
          <s v="jun"/>
          <s v="jul"/>
          <s v="ago"/>
          <s v="sep"/>
          <s v="oct"/>
          <s v="nov"/>
          <s v="dic"/>
          <s v="&gt;1/2/2022"/>
        </groupItems>
      </fieldGroup>
    </cacheField>
    <cacheField name="Tiempo de Adjudicación (E -D)" numFmtId="0">
      <sharedItems containsString="0" containsBlank="1" containsNumber="1" minValue="-44560" maxValue="416.25"/>
    </cacheField>
    <cacheField name="Secretario" numFmtId="0">
      <sharedItems containsBlank="1" count="18">
        <s v="ANDRADE OLGA"/>
        <s v="MUÑOZ ANDREA"/>
        <s v="LARCO DIMARY"/>
        <s v="ACARO NILA"/>
        <s v="TIPANTA TANIA"/>
        <s v="URBANO MARGARITA"/>
        <s v="MERINO MAURICIO"/>
        <s v="HURTADO JOSE"/>
        <s v="ROSERO JORGE"/>
        <s v="GUEVARA JOHANA"/>
        <s v="UQUILLAS JAVIER"/>
        <s v="LOPEZ PABLO "/>
        <s v="CABEZAS ALEX"/>
        <s v="RIOFRIO PAÚL"/>
        <s v="MANTILLA DANIEL"/>
        <m/>
        <s v="DIMARY LARCO" u="1"/>
        <s v="LOPEZ PABLO" u="1"/>
      </sharedItems>
    </cacheField>
    <cacheField name="Presidente Comisión Técnica / Delegado" numFmtId="0">
      <sharedItems containsBlank="1"/>
    </cacheField>
    <cacheField name="Titular del área requirente" numFmtId="0">
      <sharedItems containsBlank="1"/>
    </cacheField>
    <cacheField name="Profesional a fín" numFmtId="0">
      <sharedItems containsBlank="1"/>
    </cacheField>
    <cacheField name="Contratista" numFmtId="0">
      <sharedItems containsBlank="1"/>
    </cacheField>
    <cacheField name="RUC" numFmtId="0">
      <sharedItems containsBlank="1" containsMixedTypes="1" containsNumber="1" containsInteger="1" minValue="190156389001" maxValue="2360004350001"/>
    </cacheField>
    <cacheField name="Administrador de Contrato" numFmtId="0">
      <sharedItems containsBlank="1"/>
    </cacheField>
    <cacheField name="# CONTRATO" numFmtId="44">
      <sharedItems containsBlank="1"/>
    </cacheField>
    <cacheField name="PAGO" numFmtId="44">
      <sharedItems containsString="0" containsBlank="1" containsNumber="1" minValue="0" maxValue="642408.55000000005"/>
    </cacheField>
    <cacheField name="SALDO" numFmtId="44">
      <sharedItems containsBlank="1" containsMixedTypes="1" containsNumber="1" minValue="0" maxValue="816241.6"/>
    </cacheField>
    <cacheField name="FORMA DE PAGO" numFmtId="44">
      <sharedItems containsBlank="1" containsMixedTypes="1" containsNumber="1" containsInteger="1" minValue="0" maxValue="0"/>
    </cacheField>
    <cacheField name="TIPO DE PRESUPUESTO" numFmtId="44">
      <sharedItems containsBlank="1" count="4">
        <e v="#REF!"/>
        <m/>
        <s v="GASTO CORRIENTE"/>
        <s v="INVERSIÓN"/>
      </sharedItems>
    </cacheField>
    <cacheField name="Trimestres" numFmtId="0" databaseField="0">
      <fieldGroup base="21">
        <rangePr groupBy="quarters" startDate="2020-02-11T00:00:00" endDate="2021-12-31T00:00:00"/>
        <groupItems count="6">
          <s v="&lt;11/2/2020"/>
          <s v="Trim.1"/>
          <s v="Trim.2"/>
          <s v="Trim.3"/>
          <s v="Trim.4"/>
          <s v="&gt;31/12/2021"/>
        </groupItems>
      </fieldGroup>
    </cacheField>
    <cacheField name="Años" numFmtId="0" databaseField="0">
      <fieldGroup base="21">
        <rangePr groupBy="years" startDate="2020-02-11T00:00:00" endDate="2021-12-31T00:00:00"/>
        <groupItems count="4">
          <s v="&lt;11/2/2020"/>
          <s v="2020"/>
          <s v="2021"/>
          <s v="&gt;31/12/2021"/>
        </groupItems>
      </fieldGroup>
    </cacheField>
    <cacheField name="Trimestres2" numFmtId="0" databaseField="0">
      <fieldGroup base="22">
        <rangePr groupBy="quarters" startDate="2020-02-27T00:00:00" endDate="2022-02-01T00:00:00"/>
        <groupItems count="6">
          <s v="&lt;27/2/2020"/>
          <s v="Trim.1"/>
          <s v="Trim.2"/>
          <s v="Trim.3"/>
          <s v="Trim.4"/>
          <s v="&gt;1/2/2022"/>
        </groupItems>
      </fieldGroup>
    </cacheField>
    <cacheField name="Años2" numFmtId="0" databaseField="0">
      <fieldGroup base="22">
        <rangePr groupBy="years" startDate="2020-02-27T00:00:00" endDate="2022-02-01T00:00:00"/>
        <groupItems count="5">
          <s v="&lt;27/2/2020"/>
          <s v="2020"/>
          <s v="2021"/>
          <s v="2022"/>
          <s v="&gt;1/2/2022"/>
        </groupItems>
      </fieldGroup>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 Alejandro Mantilla Vinueza" refreshedDate="44593.643468634262" createdVersion="7" refreshedVersion="7" minRefreshableVersion="3" recordCount="2497" xr:uid="{00000000-000A-0000-FFFF-FFFF48000000}">
  <cacheSource type="worksheet">
    <worksheetSource name="Tabla1"/>
  </cacheSource>
  <cacheFields count="33">
    <cacheField name="GERENCIA" numFmtId="0">
      <sharedItems containsBlank="1" count="11">
        <s v="CDN"/>
        <s v="DCS"/>
        <s v="DPSA"/>
        <s v="GGS"/>
        <s v="GAF"/>
        <s v="GC"/>
        <s v="GD"/>
        <s v=" "/>
        <s v="GPL"/>
        <s v="GPE"/>
        <m/>
      </sharedItems>
    </cacheField>
    <cacheField name="ÁREA" numFmtId="0">
      <sharedItems containsBlank="1"/>
    </cacheField>
    <cacheField name="ID" numFmtId="0">
      <sharedItems containsString="0" containsBlank="1" containsNumber="1" containsInteger="1" minValue="1" maxValue="2476"/>
    </cacheField>
    <cacheField name="Financiamiento" numFmtId="0">
      <sharedItems containsBlank="1"/>
    </cacheField>
    <cacheField name="OJO" numFmtId="0">
      <sharedItems containsBlank="1" longText="1"/>
    </cacheField>
    <cacheField name="PARTIDA PRESUP." numFmtId="0">
      <sharedItems containsBlank="1" containsMixedTypes="1" containsNumber="1" containsInteger="1" minValue="2000856" maxValue="1210120147100110"/>
    </cacheField>
    <cacheField name="CPC" numFmtId="0">
      <sharedItems containsBlank="1" containsMixedTypes="1" containsNumber="1" minValue="35260.533200099999" maxValue="352608121002"/>
    </cacheField>
    <cacheField name="TIPO DE COMPRA" numFmtId="0">
      <sharedItems containsBlank="1"/>
    </cacheField>
    <cacheField name="TIPO DE RÉGIMEN" numFmtId="0">
      <sharedItems containsBlank="1"/>
    </cacheField>
    <cacheField name="TIPO DE PRESUPUESTO" numFmtId="0">
      <sharedItems containsBlank="1" count="3">
        <s v="Gasto Corriente"/>
        <s v="Proyecto de Inversión"/>
        <m/>
      </sharedItems>
    </cacheField>
    <cacheField name="TIPO DE PRODUCTO" numFmtId="0">
      <sharedItems containsBlank="1"/>
    </cacheField>
    <cacheField name="PROCEDIMIENTO" numFmtId="0">
      <sharedItems containsBlank="1"/>
    </cacheField>
    <cacheField name="DETALLE PAC" numFmtId="0">
      <sharedItems containsBlank="1" longText="1"/>
    </cacheField>
    <cacheField name="CANTIDAD" numFmtId="43">
      <sharedItems containsBlank="1" containsMixedTypes="1" containsNumber="1" containsInteger="1" minValue="1" maxValue="600000"/>
    </cacheField>
    <cacheField name="PRECIO UNITARIO" numFmtId="0">
      <sharedItems containsBlank="1" containsMixedTypes="1" containsNumber="1" minValue="0.01" maxValue="26024773.600000001"/>
    </cacheField>
    <cacheField name="PRECIO TOTAL PAC" numFmtId="44">
      <sharedItems containsString="0" containsBlank="1" containsNumber="1" minValue="0" maxValue="26024773.600000001"/>
    </cacheField>
    <cacheField name="CUATRI" numFmtId="0">
      <sharedItems containsBlank="1" containsMixedTypes="1" containsNumber="1" containsInteger="1" minValue="3" maxValue="3"/>
    </cacheField>
    <cacheField name="PRIORIDAD" numFmtId="0">
      <sharedItems containsBlank="1" count="5">
        <s v="P3"/>
        <m/>
        <s v="P1"/>
        <s v="P2"/>
        <s v="SP" u="1"/>
      </sharedItems>
    </cacheField>
    <cacheField name="SECRETARIA/O" numFmtId="0">
      <sharedItems containsBlank="1"/>
    </cacheField>
    <cacheField name="SC/SS3" numFmtId="0">
      <sharedItems containsString="0" containsBlank="1" containsNumber="1" containsInteger="1" minValue="5260" maxValue="23058"/>
    </cacheField>
    <cacheField name="ESTADO ACTUAL" numFmtId="0">
      <sharedItems containsBlank="1" count="13">
        <s v="a. PENDIENTE"/>
        <s v="n. ELIMINADO"/>
        <s v="e. FASE PREPARATORIA (AR)"/>
        <s v="k. ADJUDICADO - EN EJECUCIÓN"/>
        <s v="l. DESIERTO"/>
        <s v="j. POR ADJUDICAR"/>
        <s v="h. SOLICITUD RES. INICIO"/>
        <s v="i. PUBLICADO - EN PROCESO"/>
        <s v="b. VALIDACIÓN PAC"/>
        <s v="g. LEGALIZACIÓN FASE P."/>
        <m/>
        <s v="d. ASIGNACIÓN SECRETARIO" u="1"/>
        <s v="f. FASE PREPARATORIA (DCP)" u="1"/>
      </sharedItems>
    </cacheField>
    <cacheField name="Fecha de Legalización" numFmtId="0">
      <sharedItems containsDate="1" containsBlank="1" containsMixedTypes="1" minDate="2021-09-06T00:00:00" maxDate="2021-10-21T00:00:00"/>
    </cacheField>
    <cacheField name="Observación 15 nov 2021" numFmtId="0">
      <sharedItems containsBlank="1"/>
    </cacheField>
    <cacheField name="OBSERVACIÓN 11 Nov 2021" numFmtId="0">
      <sharedItems containsBlank="1" longText="1"/>
    </cacheField>
    <cacheField name="CANTIDAD SOLICITUD" numFmtId="0">
      <sharedItems containsString="0" containsBlank="1" containsNumber="1" containsInteger="1" minValue="1" maxValue="54000"/>
    </cacheField>
    <cacheField name="PRECIO UNITARIO SOLICITUD" numFmtId="44">
      <sharedItems containsString="0" containsBlank="1" containsNumber="1" minValue="0.25" maxValue="4875868.55"/>
    </cacheField>
    <cacheField name="PRECIO TOTAL SOLICITUD" numFmtId="44">
      <sharedItems containsString="0" containsBlank="1" containsNumber="1" minValue="0" maxValue="4875868.55"/>
    </cacheField>
    <cacheField name="REFORMA PAC" numFmtId="0">
      <sharedItems containsBlank="1"/>
    </cacheField>
    <cacheField name="Nro. REFORMA" numFmtId="0">
      <sharedItems containsBlank="1" containsMixedTypes="1" containsNumber="1" containsInteger="1" minValue="7" maxValue="316"/>
    </cacheField>
    <cacheField name="Fecha Registro SOCE" numFmtId="0">
      <sharedItems containsDate="1" containsBlank="1" containsMixedTypes="1" minDate="2021-05-11T00:00:00" maxDate="2021-12-23T00:00:00"/>
    </cacheField>
    <cacheField name="Tipo de Resolución" numFmtId="0">
      <sharedItems containsNonDate="0" containsString="0" containsBlank="1"/>
    </cacheField>
    <cacheField name="Tipo de Acción SOCE" numFmtId="0">
      <sharedItems containsNonDate="0" containsString="0" containsBlank="1"/>
    </cacheField>
    <cacheField name="Fecha tentativa de publicación" numFmtId="0">
      <sharedItems containsNonDate="0" containsString="0" containsBlank="1"/>
    </cacheField>
  </cacheFields>
  <extLst>
    <ext xmlns:x14="http://schemas.microsoft.com/office/spreadsheetml/2009/9/main" uri="{725AE2AE-9491-48be-B2B4-4EB974FC3084}">
      <x14:pivotCacheDefinition pivotCacheId="213324589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0">
  <r>
    <x v="0"/>
    <x v="0"/>
    <x v="0"/>
    <s v="CE"/>
    <x v="0"/>
    <x v="0"/>
    <s v="CATE-EEQ-GAF001-2020"/>
    <s v="CE-20200001798236"/>
    <n v="21812"/>
    <s v="Sillón Qhapax"/>
    <x v="0"/>
    <n v="9501.7999999999993"/>
    <m/>
    <m/>
    <m/>
    <m/>
    <m/>
    <n v="9382.1999999999989"/>
    <n v="9382.1999999999989"/>
    <n v="119.60000000000036"/>
    <n v="9262.5999999999985"/>
    <x v="0"/>
    <d v="2020-02-27T00:00:00"/>
    <n v="6"/>
    <s v="ANDRADE OLGA"/>
    <m/>
    <m/>
    <m/>
    <s v="PUJOTA QUIMBIAMBA EDISON YEOVANNY(Mejor oferta)"/>
    <s v="1003020680001"/>
    <s v="William Mauricio Acuña Sosa"/>
    <m/>
  </r>
  <r>
    <x v="0"/>
    <x v="1"/>
    <x v="0"/>
    <s v="CE"/>
    <x v="0"/>
    <x v="0"/>
    <s v="CATE-EEQ-GD003-2020"/>
    <s v="CE-20200001814299"/>
    <n v="21822"/>
    <s v="CONDUCTOR DE Al, DESNUDO, CABLEADO, ACSR, 2 AWG, 7 (6/1) HILOS"/>
    <x v="0"/>
    <n v="9000"/>
    <m/>
    <m/>
    <m/>
    <m/>
    <m/>
    <n v="5082"/>
    <n v="5082"/>
    <n v="3918"/>
    <n v="1164"/>
    <x v="1"/>
    <d v="2020-03-10T00:00:00"/>
    <n v="4"/>
    <s v="MUÑOZ ANDREA"/>
    <m/>
    <m/>
    <m/>
    <s v="INDUSTRIA ECUATORIANA DE CABLES INCABLE S.A.(GRAN COMPRA)"/>
    <s v="0990562091001"/>
    <s v="Carla Elizabeth Revelo Flores"/>
    <m/>
  </r>
  <r>
    <x v="0"/>
    <x v="1"/>
    <x v="0"/>
    <s v="CE"/>
    <x v="0"/>
    <x v="1"/>
    <s v="CATE-EEQ-GD003-2020"/>
    <s v="CE-20200001814428"/>
    <n v="21822"/>
    <s v="CONDUCTOR DE Al, DESNUDO, CABLEADO, ACSR, 2/0 AWG, 7 (6/1) HILOS"/>
    <x v="0"/>
    <n v="1900"/>
    <m/>
    <m/>
    <m/>
    <m/>
    <m/>
    <n v="1363.3999999999999"/>
    <n v="1363.3999999999999"/>
    <n v="536.60000000000014"/>
    <n v="826.79999999999973"/>
    <x v="1"/>
    <d v="2020-03-10T00:00:00"/>
    <n v="4"/>
    <s v="MUÑOZ ANDREA"/>
    <m/>
    <m/>
    <m/>
    <s v="INDUSTRIA ECUATORIANA DE CABLES INCABLE S.A.(GRAN COMPRA)"/>
    <s v="0990562091001"/>
    <s v="Carla Elizabeth Revelo Flores"/>
    <m/>
  </r>
  <r>
    <x v="0"/>
    <x v="1"/>
    <x v="0"/>
    <s v="CE"/>
    <x v="0"/>
    <x v="1"/>
    <s v="CATE-EEQ-GD003-2020"/>
    <s v="CE-20200001814459"/>
    <n v="21824"/>
    <s v="CONDUCTOR DE AL DESNUDO CABLEADO ACSR 4/0AWG 7 (6/1) HILOS"/>
    <x v="0"/>
    <n v="1500"/>
    <m/>
    <m/>
    <m/>
    <m/>
    <m/>
    <n v="1112.0999999999999"/>
    <n v="1112.0999999999999"/>
    <n v="387.90000000000009"/>
    <n v="724.19999999999982"/>
    <x v="1"/>
    <d v="2020-03-10T00:00:00"/>
    <n v="4"/>
    <s v="MUÑOZ ANDREA"/>
    <m/>
    <m/>
    <m/>
    <s v="INDUSTRIA ECUATORIANA DE CABLES INCABLE S.A.(GRAN COMPRA)"/>
    <s v="0990562091001"/>
    <s v="Carla Elizabeth Revelo Flores"/>
    <m/>
  </r>
  <r>
    <x v="0"/>
    <x v="1"/>
    <x v="0"/>
    <s v="CE"/>
    <x v="0"/>
    <x v="1"/>
    <s v="CATE-EEQ-GD003-2020"/>
    <s v="CE-20200001814494"/>
    <n v="21822"/>
    <s v="CONDUCTOR DE Al, DESNUDO, CABLEADO, AAC, 4 AWG, 7 HILOS"/>
    <x v="0"/>
    <n v="2000"/>
    <m/>
    <m/>
    <m/>
    <m/>
    <m/>
    <n v="582"/>
    <n v="582"/>
    <n v="1418"/>
    <n v="-836"/>
    <x v="1"/>
    <d v="2020-03-10T00:00:00"/>
    <n v="4"/>
    <s v="MUÑOZ ANDREA"/>
    <m/>
    <m/>
    <m/>
    <s v="INDUSTRIA ECUATORIANA DE CABLES INCABLE S.A.(GRAN COMPRA)"/>
    <s v="0990562091001"/>
    <s v="Carla Elizabeth Revelo Flores"/>
    <m/>
  </r>
  <r>
    <x v="0"/>
    <x v="1"/>
    <x v="0"/>
    <s v="CE"/>
    <x v="0"/>
    <x v="1"/>
    <s v="CATE-EEQ-GD003-2020"/>
    <s v="CE-20200001814496"/>
    <n v="21824"/>
    <s v="CONDUCTOR DE Al, DESNUDO, CABLEADO, AAC, 2 AWG, 7 HILOS"/>
    <x v="0"/>
    <n v="9000"/>
    <m/>
    <m/>
    <m/>
    <m/>
    <m/>
    <n v="4034.9999999999995"/>
    <n v="4034.9999999999995"/>
    <n v="4965"/>
    <n v="-930.00000000000045"/>
    <x v="1"/>
    <d v="2020-03-10T00:00:00"/>
    <n v="4"/>
    <s v="MUÑOZ ANDREA"/>
    <m/>
    <m/>
    <m/>
    <s v="ELECTROCABLES C.A.(GRAN COMPRA)"/>
    <s v="0990553742001"/>
    <s v="Carla Elizabeth Revelo Flores"/>
    <m/>
  </r>
  <r>
    <x v="0"/>
    <x v="1"/>
    <x v="0"/>
    <s v="CE"/>
    <x v="0"/>
    <x v="1"/>
    <s v="CATE-EEQ-GD003-2020"/>
    <s v="CE-20200001814549"/>
    <n v="21824"/>
    <s v="CONDUCTOR DE Al, DESNUDO, CABLEADO, AAC, 1/0 AWG, 7 HILOS"/>
    <x v="0"/>
    <n v="48960"/>
    <m/>
    <m/>
    <m/>
    <m/>
    <m/>
    <n v="14738.4"/>
    <n v="14738.4"/>
    <n v="34221.599999999999"/>
    <n v="-19483.199999999997"/>
    <x v="1"/>
    <d v="2020-03-10T00:00:00"/>
    <n v="4"/>
    <s v="MUÑOZ ANDREA"/>
    <m/>
    <m/>
    <m/>
    <s v="INDUSTRIA ECUATORIANA DE CABLES INCABLE S.A.(GRAN COMPRA)"/>
    <s v="0990562091001"/>
    <s v="Carla Elizabeth Revelo Flores"/>
    <m/>
  </r>
  <r>
    <x v="0"/>
    <x v="1"/>
    <x v="0"/>
    <s v="CE"/>
    <x v="0"/>
    <x v="1"/>
    <s v="CATE-EEQ-GD003-2020"/>
    <s v="CE-20200001814621"/>
    <n v="21824"/>
    <s v="CONDUCTOR DE Al, DESNUDO, CABLEADO, AAC, 2/0 AWG, 7 HILOS"/>
    <x v="0"/>
    <n v="39000"/>
    <m/>
    <m/>
    <m/>
    <m/>
    <m/>
    <n v="20178.599999999999"/>
    <n v="20178.599999999999"/>
    <n v="18821.400000000001"/>
    <n v="1357.1999999999971"/>
    <x v="1"/>
    <d v="2020-03-10T00:00:00"/>
    <n v="4"/>
    <s v="MUÑOZ ANDREA"/>
    <m/>
    <m/>
    <m/>
    <s v="INDUSTRIA ECUATORIANA DE CABLES INCABLE S.A.(GRAN COMPRA)"/>
    <s v="0990562091001"/>
    <s v="Carla Elizabeth Revelo Flores"/>
    <m/>
  </r>
  <r>
    <x v="0"/>
    <x v="1"/>
    <x v="0"/>
    <s v="CE"/>
    <x v="0"/>
    <x v="1"/>
    <s v="CATE-EEQ-GD003-2020"/>
    <s v="CE-20200001814673"/>
    <n v="21824"/>
    <s v="CONDUCTOR DE Al, DESNUDO, CABLEADO, AAC, 3/0 AWG, 7 HILOS"/>
    <x v="0"/>
    <n v="60750.000000000007"/>
    <m/>
    <m/>
    <m/>
    <m/>
    <m/>
    <n v="29070"/>
    <n v="29070"/>
    <n v="31680.000000000007"/>
    <n v="-2610.0000000000073"/>
    <x v="1"/>
    <d v="2020-03-10T00:00:00"/>
    <n v="4"/>
    <s v="MUÑOZ ANDREA"/>
    <m/>
    <m/>
    <m/>
    <s v="ELECTROCABLES C.A.(GRAN COMPRA)"/>
    <s v="0990553742001"/>
    <s v="Carla Elizabeth Revelo Flores"/>
    <m/>
  </r>
  <r>
    <x v="0"/>
    <x v="1"/>
    <x v="0"/>
    <s v="CE"/>
    <x v="0"/>
    <x v="1"/>
    <s v="CATE-EEQ-GD003-2020"/>
    <s v="CE-20200001814683"/>
    <n v="21824"/>
    <s v="CONDUCTOR DE Al, DESNUDO, CABLEADO, AAC, 4/0 AWG, 7 HILOS "/>
    <x v="0"/>
    <n v="149600"/>
    <m/>
    <m/>
    <m/>
    <m/>
    <m/>
    <n v="70725.600000000006"/>
    <n v="70725.600000000006"/>
    <n v="78874.399999999994"/>
    <n v="-8148.7999999999884"/>
    <x v="1"/>
    <d v="2020-03-10T00:00:00"/>
    <n v="4"/>
    <s v="MUÑOZ ANDREA"/>
    <m/>
    <m/>
    <m/>
    <s v="INDUSTRIA ECUATORIANA DE CABLES INCABLE S.A.(GRAN COMPRA)"/>
    <s v="0990562091001"/>
    <s v="Carla Elizabeth Revelo Flores"/>
    <m/>
  </r>
  <r>
    <x v="0"/>
    <x v="1"/>
    <x v="0"/>
    <s v="CE"/>
    <x v="0"/>
    <x v="1"/>
    <s v="CATE-EEQ-GD003-2020"/>
    <s v="CE-20200001814720"/>
    <n v="21824"/>
    <s v="CONDUCTOR DE Al, DESNUDO, CABLEADO, AAC, 266,8 MCM, 19 HILOS"/>
    <x v="0"/>
    <n v="13799.999999999998"/>
    <m/>
    <m/>
    <m/>
    <m/>
    <m/>
    <n v="6714"/>
    <n v="6714"/>
    <n v="7085.9999999999982"/>
    <n v="-371.99999999999818"/>
    <x v="1"/>
    <d v="2020-03-10T00:00:00"/>
    <n v="4"/>
    <s v="MUÑOZ ANDREA"/>
    <m/>
    <m/>
    <m/>
    <s v="ELECTROCABLES C.A.(GRAN COMPRA)"/>
    <s v="0990553742001"/>
    <s v="Carla Elizabeth Revelo Flores"/>
    <m/>
  </r>
  <r>
    <x v="0"/>
    <x v="1"/>
    <x v="0"/>
    <s v="CE"/>
    <x v="0"/>
    <x v="0"/>
    <s v="CATE-EEQ-GD004-2020"/>
    <s v="CE-20200001820813"/>
    <n v="21823"/>
    <s v="CONDUCTOR DE COBRE, DESNUDO CABLEADO SUAVE, 2 AWG 7 HILOS"/>
    <x v="0"/>
    <n v="366660"/>
    <m/>
    <m/>
    <m/>
    <m/>
    <m/>
    <n v="197734.5"/>
    <n v="197734.5"/>
    <n v="168925.5"/>
    <n v="28809"/>
    <x v="2"/>
    <d v="2020-03-13T00:00:00"/>
    <n v="2"/>
    <s v="LARCO DIMARY"/>
    <m/>
    <m/>
    <m/>
    <s v="ECUACABLE S.A.(GRAN COMPRA)"/>
    <s v="0992497025001"/>
    <s v="Carla Elizabeth Revelo Flores"/>
    <m/>
  </r>
  <r>
    <x v="0"/>
    <x v="1"/>
    <x v="0"/>
    <s v="CE"/>
    <x v="0"/>
    <x v="1"/>
    <s v="CATE-EEQ-GD004-2020"/>
    <s v="CE-20200001820814"/>
    <n v="21823"/>
    <s v="CONDUCTOR DE COBRE, DESNUDO CABLEADO SUAVE, 1/0 AWG 19 HILOS"/>
    <x v="0"/>
    <n v="45000"/>
    <m/>
    <m/>
    <m/>
    <m/>
    <m/>
    <n v="27427.499999999996"/>
    <n v="27427.499999999996"/>
    <n v="17572.500000000004"/>
    <n v="9854.9999999999927"/>
    <x v="2"/>
    <d v="2020-03-13T00:00:00"/>
    <n v="2"/>
    <s v="LARCO DIMARY"/>
    <m/>
    <m/>
    <m/>
    <s v="ELECTROCABLES C.A.(GRAN COMPRA)"/>
    <s v="0990553742001"/>
    <s v="Carla Elizabeth Revelo Flores"/>
    <m/>
  </r>
  <r>
    <x v="0"/>
    <x v="1"/>
    <x v="0"/>
    <s v="CE"/>
    <x v="0"/>
    <x v="1"/>
    <s v="CATE-EEQ-GD004-2020"/>
    <s v="CE-20200001820815"/>
    <n v="21823"/>
    <s v="CONDUCTOR DE COBRE, DESNUDO CABLEADO SUAVE, 4/0 AWG 19 HILOS"/>
    <x v="0"/>
    <n v="4800"/>
    <m/>
    <m/>
    <m/>
    <m/>
    <m/>
    <n v="2957.9999999999995"/>
    <n v="2957.9999999999995"/>
    <n v="1842.0000000000005"/>
    <n v="1115.9999999999991"/>
    <x v="2"/>
    <d v="2020-03-13T00:00:00"/>
    <n v="2"/>
    <s v="LARCO DIMARY"/>
    <m/>
    <m/>
    <m/>
    <s v="ELECTROCABLES C.A.(GRAN COMPRA)"/>
    <s v="0990553742001"/>
    <s v="Carla Elizabeth Revelo Flores"/>
    <m/>
  </r>
  <r>
    <x v="0"/>
    <x v="1"/>
    <x v="0"/>
    <s v="CE"/>
    <x v="0"/>
    <x v="1"/>
    <s v="CATE-EEQ-GD004-2020"/>
    <s v="CE-20200001820816"/>
    <n v="21823"/>
    <s v="CONDUCTOR DE COBRE, DESNUDO CABLEADO SUAVE, 2/0 AWG 19 HILOS"/>
    <x v="0"/>
    <n v="3500"/>
    <m/>
    <m/>
    <m/>
    <m/>
    <m/>
    <n v="2334.4999999999995"/>
    <n v="2334.4999999999995"/>
    <n v="1165.5000000000005"/>
    <n v="1168.9999999999991"/>
    <x v="2"/>
    <d v="2020-03-13T00:00:00"/>
    <n v="2"/>
    <s v="LARCO DIMARY"/>
    <m/>
    <m/>
    <m/>
    <s v="ELECTROCABLES C.A.(GRAN COMPRA)"/>
    <s v="0990553742001"/>
    <s v="Carla Elizabeth Revelo Flores"/>
    <m/>
  </r>
  <r>
    <x v="0"/>
    <x v="1"/>
    <x v="0"/>
    <s v="CE"/>
    <x v="0"/>
    <x v="0"/>
    <s v="CATE-EEQ-GD002-2020"/>
    <s v="CE-20200001821582"/>
    <n v="21820"/>
    <s v="CABLE DE CU CABLEADO 2000 V TTU 2/0AWG 19 HILOS"/>
    <x v="0"/>
    <n v="60800"/>
    <m/>
    <m/>
    <m/>
    <m/>
    <m/>
    <n v="36784"/>
    <n v="36784"/>
    <n v="24016"/>
    <n v="12768"/>
    <x v="2"/>
    <d v="2020-03-13T00:00:00"/>
    <n v="2"/>
    <s v="LARCO DIMARY"/>
    <m/>
    <m/>
    <m/>
    <s v="ECUACABLE S.A.(GRAN COMPRA)"/>
    <s v="0992497025001"/>
    <s v="Carla Elizabeth Revelo Flores"/>
    <m/>
  </r>
  <r>
    <x v="0"/>
    <x v="1"/>
    <x v="0"/>
    <s v="CE"/>
    <x v="0"/>
    <x v="1"/>
    <s v="CATE-EEQ-GD002-2020"/>
    <s v="CE-20200001821583"/>
    <n v="21820"/>
    <s v="CABLE DE CU CABLEADO 2000 V TTU 2AWG 7 HILOS"/>
    <x v="0"/>
    <n v="49950"/>
    <m/>
    <m/>
    <m/>
    <m/>
    <m/>
    <n v="33371.999999999993"/>
    <n v="33371.999999999993"/>
    <n v="16578.000000000007"/>
    <n v="16793.999999999985"/>
    <x v="2"/>
    <d v="2020-03-13T00:00:00"/>
    <n v="2"/>
    <s v="LARCO DIMARY"/>
    <m/>
    <m/>
    <m/>
    <s v="ECUACABLE S.A.(GRAN COMPRA)"/>
    <s v="0992497025001"/>
    <s v="Carla Elizabeth Revelo Flores"/>
    <m/>
  </r>
  <r>
    <x v="0"/>
    <x v="1"/>
    <x v="0"/>
    <s v="CE"/>
    <x v="0"/>
    <x v="1"/>
    <s v="CATE-EEQ-GD002-2020"/>
    <s v="CE-20200001821584"/>
    <n v="21820"/>
    <s v="CABLE DE CU CABLEADO 2000 V TTU 1/0AWG 19 HILOS"/>
    <x v="0"/>
    <n v="53975"/>
    <m/>
    <m/>
    <m/>
    <m/>
    <m/>
    <n v="33022.499999999993"/>
    <n v="33022.499999999993"/>
    <n v="20952.500000000007"/>
    <n v="12069.999999999985"/>
    <x v="2"/>
    <d v="2020-03-13T00:00:00"/>
    <n v="2"/>
    <s v="LARCO DIMARY"/>
    <m/>
    <m/>
    <m/>
    <s v="ELECTROCABLES C.A.(GRAN COMPRA)"/>
    <s v="0990553742001"/>
    <s v="Carla Elizabeth Revelo Flores"/>
    <m/>
  </r>
  <r>
    <x v="0"/>
    <x v="1"/>
    <x v="0"/>
    <s v="CE"/>
    <x v="0"/>
    <x v="1"/>
    <s v="CATE-EEQ-GD002-2020"/>
    <s v="CE-20200001821585"/>
    <n v="21820"/>
    <s v="CABLE DE CU CABLEADO 2000 V TTU 3/0AWG 19 HILOS"/>
    <x v="0"/>
    <n v="41000"/>
    <m/>
    <m/>
    <m/>
    <m/>
    <m/>
    <n v="25059.199999999997"/>
    <n v="25059.199999999997"/>
    <n v="15940.800000000003"/>
    <n v="9118.3999999999942"/>
    <x v="2"/>
    <d v="2020-03-13T00:00:00"/>
    <n v="2"/>
    <s v="LARCO DIMARY"/>
    <m/>
    <m/>
    <m/>
    <s v="ECUACABLE S.A.(GRAN COMPRA)"/>
    <s v="0992497025001"/>
    <s v="Carla Elizabeth Revelo Flores"/>
    <m/>
  </r>
  <r>
    <x v="0"/>
    <x v="1"/>
    <x v="0"/>
    <s v="CE"/>
    <x v="0"/>
    <x v="1"/>
    <s v="CATE-EEQ-GD002-2020"/>
    <s v="CE-20200001821586"/>
    <n v="21831"/>
    <s v="CABLE UNIPOLAR Cu AISLADO PARA MEDIO VOLTAJE 25 kV, 100% NA, PANTALLA DE ALAMBRE DE COBRE DE 2/0AWG"/>
    <x v="0"/>
    <n v="99000"/>
    <m/>
    <m/>
    <m/>
    <m/>
    <m/>
    <n v="52973.999999999993"/>
    <n v="52973.999999999993"/>
    <n v="46026.000000000007"/>
    <n v="6947.9999999999854"/>
    <x v="2"/>
    <d v="2020-03-13T00:00:00"/>
    <n v="2"/>
    <s v="LARCO DIMARY"/>
    <m/>
    <m/>
    <m/>
    <s v="ELECTROCABLES C.A.(GRAN COMPRA)"/>
    <s v="0990553742001"/>
    <s v="Carla Elizabeth Revelo Flores"/>
    <m/>
  </r>
  <r>
    <x v="0"/>
    <x v="1"/>
    <x v="0"/>
    <s v="CE"/>
    <x v="0"/>
    <x v="1"/>
    <s v="CATE-EEQ-GD002-2020"/>
    <s v="CE-20200001821587"/>
    <n v="21820"/>
    <s v="CABLE DE CU CABLEADO 2000 V TTU 4AWG 7 HILOS"/>
    <x v="0"/>
    <n v="4800"/>
    <m/>
    <m/>
    <m/>
    <m/>
    <m/>
    <n v="3167.9999999999995"/>
    <n v="3167.9999999999995"/>
    <n v="1632.0000000000005"/>
    <n v="1535.9999999999991"/>
    <x v="2"/>
    <d v="2020-03-13T00:00:00"/>
    <n v="2"/>
    <s v="LARCO DIMARY"/>
    <m/>
    <m/>
    <m/>
    <s v="ELECTROCABLES C.A.(GRAN COMPRA)"/>
    <s v="0990553742001"/>
    <s v="Carla Elizabeth Revelo Flores"/>
    <m/>
  </r>
  <r>
    <x v="0"/>
    <x v="1"/>
    <x v="0"/>
    <s v="CE"/>
    <x v="0"/>
    <x v="1"/>
    <s v="CATE-EEQ-GD002-2020"/>
    <s v="CE-20200001821588"/>
    <n v="21831"/>
    <s v="CABLE UNIPOLAR Cu AISLADO PARA MEDIO VOLTAJE 25 kV, 100% NA, PANTALLA DE ALAMBRE DE COBRE DE 500MCM"/>
    <x v="0"/>
    <n v="184000"/>
    <m/>
    <m/>
    <m/>
    <m/>
    <m/>
    <n v="117831.99999999999"/>
    <n v="117831.99999999999"/>
    <n v="66168.000000000015"/>
    <n v="51663.999999999971"/>
    <x v="2"/>
    <d v="2020-03-13T00:00:00"/>
    <n v="2"/>
    <s v="LARCO DIMARY"/>
    <m/>
    <m/>
    <m/>
    <s v="ELECTROCABLES C.A.(GRAN COMPRA)"/>
    <s v="0990553742001"/>
    <s v="Carla Elizabeth Revelo Flores"/>
    <m/>
  </r>
  <r>
    <x v="0"/>
    <x v="1"/>
    <x v="0"/>
    <s v="CE"/>
    <x v="0"/>
    <x v="1"/>
    <s v="CATE-EEQ-GD002-2020"/>
    <s v="CE-20200001821589"/>
    <n v="21831"/>
    <s v="CABLE UNIPOLAR Cu AISLADO PARA MEDIO VOLTAJE 25 kV, 100% NA, PANTALLA DE ALAMBRE DE COBRE DE 250MCM"/>
    <x v="0"/>
    <n v="195000"/>
    <m/>
    <m/>
    <m/>
    <m/>
    <m/>
    <n v="121814.99999999997"/>
    <n v="121814.99999999997"/>
    <n v="73185.000000000029"/>
    <n v="48629.999999999942"/>
    <x v="2"/>
    <d v="2020-03-13T00:00:00"/>
    <n v="2"/>
    <s v="LARCO DIMARY"/>
    <m/>
    <m/>
    <m/>
    <s v="ELECTROCABLES C.A.(GRAN COMPRA)"/>
    <s v="0990553742001"/>
    <s v="Carla Elizabeth Revelo Flores"/>
    <m/>
  </r>
  <r>
    <x v="0"/>
    <x v="1"/>
    <x v="0"/>
    <s v="CE"/>
    <x v="0"/>
    <x v="1"/>
    <s v="CATE-EEQ-GD002-2020"/>
    <s v="CE-20200001821590"/>
    <n v="21820"/>
    <s v="CABLE DE CU CABLEADO 2000 V TTU 6AWG 7 HILOS"/>
    <x v="0"/>
    <n v="5950"/>
    <m/>
    <m/>
    <m/>
    <m/>
    <m/>
    <n v="3608.4999999999995"/>
    <n v="3608.4999999999995"/>
    <n v="2341.5000000000005"/>
    <n v="1266.9999999999991"/>
    <x v="2"/>
    <d v="2020-03-13T00:00:00"/>
    <n v="2"/>
    <s v="LARCO DIMARY"/>
    <m/>
    <m/>
    <m/>
    <s v="ELECTROCABLES C.A.(GRAN COMPRA)"/>
    <s v="0990553742001"/>
    <s v="Carla Elizabeth Revelo Flores"/>
    <m/>
  </r>
  <r>
    <x v="0"/>
    <x v="1"/>
    <x v="0"/>
    <s v="CE"/>
    <x v="0"/>
    <x v="1"/>
    <s v="CATE-EEQ-GD002-2020"/>
    <s v="CE-20200001821591"/>
    <n v="21820"/>
    <s v="CABLE DE CU CABLEADO 2000 V TTU 4/0AWG 19 HILOS"/>
    <x v="0"/>
    <n v="80600"/>
    <m/>
    <m/>
    <m/>
    <m/>
    <m/>
    <n v="49120.499999999993"/>
    <n v="49120.499999999993"/>
    <n v="31479.500000000007"/>
    <n v="17640.999999999985"/>
    <x v="2"/>
    <d v="2020-03-13T00:00:00"/>
    <n v="2"/>
    <s v="LARCO DIMARY"/>
    <m/>
    <m/>
    <m/>
    <s v="ECUACABLE S.A.(GRAN COMPRA)"/>
    <s v="0992497025001"/>
    <s v="Carla Elizabeth Revelo Flores"/>
    <m/>
  </r>
  <r>
    <x v="0"/>
    <x v="0"/>
    <x v="0"/>
    <s v="CE"/>
    <x v="0"/>
    <x v="0"/>
    <s v="CATE-EEQ-GAF003-2020"/>
    <s v="CE-20200001848017"/>
    <n v="21814"/>
    <s v="NEUMATICO 215/75 R 17.5 126/124 TODA POSICION APLICACION URBANO"/>
    <x v="0"/>
    <n v="2928.36"/>
    <m/>
    <m/>
    <m/>
    <m/>
    <m/>
    <n v="2916"/>
    <n v="2916"/>
    <n v="12.360000000000127"/>
    <n v="2903.64"/>
    <x v="3"/>
    <d v="2020-04-22T00:00:00"/>
    <n v="2"/>
    <s v="LARCO DIMARY"/>
    <m/>
    <m/>
    <m/>
    <s v="CENTRO AUTOMOTRIZ GUSTAVO MOYA BACA CIA. LTDA.(Mejor oferta)"/>
    <s v="1790029131001"/>
    <s v="Luis Morales"/>
    <m/>
  </r>
  <r>
    <x v="0"/>
    <x v="0"/>
    <x v="0"/>
    <s v="CE"/>
    <x v="0"/>
    <x v="1"/>
    <s v="CATE-EEQ-GAF003-2020"/>
    <s v="CE-20200001848016"/>
    <n v="21814"/>
    <s v="*NEUMATICO 255/70R16 111S TODA POSICION APLICACION TODO TERRENO"/>
    <x v="0"/>
    <n v="18392.400000000001"/>
    <m/>
    <m/>
    <m/>
    <m/>
    <m/>
    <n v="18369.599999999999"/>
    <n v="18369.599999999999"/>
    <n v="22.80000000000291"/>
    <n v="18346.799999999996"/>
    <x v="3"/>
    <d v="2020-04-22T00:00:00"/>
    <n v="2"/>
    <s v="LARCO DIMARY"/>
    <m/>
    <m/>
    <m/>
    <s v="CONTINENTAL TIRE ANDINA S.A.(Mejor oferta)"/>
    <s v="190005070001"/>
    <s v="Luis Morales"/>
    <m/>
  </r>
  <r>
    <x v="0"/>
    <x v="0"/>
    <x v="0"/>
    <s v="CE"/>
    <x v="0"/>
    <x v="1"/>
    <s v="CATE-EEQ-GAF003-2020"/>
    <s v="CE-20200001847984"/>
    <n v="21814"/>
    <s v="*NEUMÁTICO LT245/75R16 120/116S TODA POSICIÓN APLICACIÓN TODO TERRENO"/>
    <x v="0"/>
    <n v="27736.2"/>
    <m/>
    <m/>
    <m/>
    <m/>
    <m/>
    <n v="27710.999999999996"/>
    <n v="27710.999999999996"/>
    <n v="25.200000000004366"/>
    <n v="27685.799999999992"/>
    <x v="3"/>
    <d v="2020-04-22T00:00:00"/>
    <n v="2"/>
    <s v="LARCO DIMARY"/>
    <m/>
    <m/>
    <m/>
    <s v="CONTINENTAL TIRE ANDINA S.A.(Mejor oferta)"/>
    <s v="190005070001"/>
    <s v="Luis Morales"/>
    <m/>
  </r>
  <r>
    <x v="0"/>
    <x v="0"/>
    <x v="0"/>
    <s v="CE"/>
    <x v="0"/>
    <x v="1"/>
    <s v="CATE-EEQ-GAF003-2020"/>
    <s v="CE-20200001847983"/>
    <n v="21814"/>
    <s v="* NEUMATICO 225/70R16 103S TODA POSICION APLICACION REGIONAL"/>
    <x v="0"/>
    <n v="4821.6000000000004"/>
    <m/>
    <m/>
    <m/>
    <m/>
    <m/>
    <n v="4759.9999999999991"/>
    <n v="4759.9999999999991"/>
    <n v="61.600000000001273"/>
    <n v="4698.3999999999978"/>
    <x v="3"/>
    <d v="2020-04-22T00:00:00"/>
    <n v="2"/>
    <s v="LARCO DIMARY"/>
    <m/>
    <m/>
    <m/>
    <s v="CENTRO AUTOMOTRIZ GUSTAVO MOYA BACA CIA. LTDA.(Mejor oferta)"/>
    <s v="1790029131001"/>
    <s v="Luis Morales"/>
    <m/>
  </r>
  <r>
    <x v="0"/>
    <x v="0"/>
    <x v="0"/>
    <s v="CE"/>
    <x v="0"/>
    <x v="1"/>
    <s v="CATE-EEQ-GAF003-2020"/>
    <s v="CE-20200001847973"/>
    <n v="21814"/>
    <s v="*NEUMATICO 225/70R15C 112/110R DIRECCION APLICACION REGIONAL"/>
    <x v="0"/>
    <n v="15240.752399999999"/>
    <m/>
    <m/>
    <m/>
    <m/>
    <m/>
    <n v="15067"/>
    <n v="15067"/>
    <n v="173.7523999999994"/>
    <n v="14893.247600000001"/>
    <x v="3"/>
    <d v="2020-04-22T00:00:00"/>
    <n v="2"/>
    <s v="LARCO DIMARY"/>
    <m/>
    <m/>
    <m/>
    <s v="CONTINENTAL TIRE ANDINA S.A.(Mejor oferta)"/>
    <s v="190005070001"/>
    <s v="Luis Morales"/>
    <m/>
  </r>
  <r>
    <x v="0"/>
    <x v="0"/>
    <x v="0"/>
    <s v="CE"/>
    <x v="0"/>
    <x v="1"/>
    <s v="CATE-EEQ-GAF003-2020"/>
    <s v="CE-20200001847972"/>
    <n v="21814"/>
    <s v="*NEUMATICO 205/75R15 97S TODA POSICION APLICACION REGIONAL"/>
    <x v="0"/>
    <n v="8788.5600000000013"/>
    <m/>
    <m/>
    <m/>
    <m/>
    <m/>
    <n v="8782.4"/>
    <n v="8782.4"/>
    <n v="6.1600000000016735"/>
    <n v="8776.239999999998"/>
    <x v="3"/>
    <d v="2020-04-22T00:00:00"/>
    <n v="2"/>
    <s v="LARCO DIMARY"/>
    <m/>
    <m/>
    <m/>
    <s v="CONTINENTAL TIRE ANDINA S.A.(Mejor oferta)"/>
    <s v="190005070001"/>
    <s v="Luis Morales"/>
    <m/>
  </r>
  <r>
    <x v="0"/>
    <x v="1"/>
    <x v="0"/>
    <s v="CE"/>
    <x v="0"/>
    <x v="1"/>
    <s v="CATE-EEQ-GD003-2020"/>
    <s v="CE-20200001849121"/>
    <n v="21822"/>
    <s v="CONDUCTOR DE Al, DESNUDO, CABLEADO, ACSR, 1/0 AWG, 7 (6/1) HILOS"/>
    <x v="0"/>
    <n v="18150"/>
    <m/>
    <m/>
    <m/>
    <m/>
    <m/>
    <n v="10394.999999999998"/>
    <n v="10394.999999999998"/>
    <n v="7755.0000000000018"/>
    <n v="2639.9999999999964"/>
    <x v="4"/>
    <d v="2020-04-24T00:00:00"/>
    <n v="2"/>
    <s v="MUÑOZ ANDREA"/>
    <m/>
    <m/>
    <m/>
    <s v="CONELSA CONDUCTORES ELECTRICOS S.A.(GRAN COMPRA)"/>
    <s v="1790015785001"/>
    <s v="Carla Elizabeth Revelo Flores"/>
    <m/>
  </r>
  <r>
    <x v="0"/>
    <x v="0"/>
    <x v="0"/>
    <s v="CE"/>
    <x v="0"/>
    <x v="0"/>
    <s v="CATE-EEQ-GAF002-2020"/>
    <s v="CE-20200001848060"/>
    <n v="21857"/>
    <s v="ARCHIVADOR DE CARTON NO. 15 CON TAPA*"/>
    <x v="0"/>
    <n v="15668.73"/>
    <m/>
    <m/>
    <m/>
    <m/>
    <m/>
    <n v="12186.789999999999"/>
    <n v="12186.789999999999"/>
    <n v="3481.9400000000005"/>
    <n v="8704.8499999999985"/>
    <x v="3"/>
    <d v="2020-04-22T00:00:00"/>
    <n v="2"/>
    <s v="LARCO DIMARY"/>
    <m/>
    <m/>
    <m/>
    <s v="Falconi Cisneros Jose Luis(Mejor oferta)"/>
    <s v="1715241525001"/>
    <s v="Gabriela Santos"/>
    <m/>
  </r>
  <r>
    <x v="0"/>
    <x v="0"/>
    <x v="0"/>
    <s v="CE"/>
    <x v="0"/>
    <x v="1"/>
    <s v="CATE-EEQ-GAF003-2020"/>
    <s v="CE-20200001848029"/>
    <n v="21814"/>
    <s v="NEUMATICO 295/80R22.5 152/148M DIRECCION APLICACION NEUMÁTICO 12R22.5 152/148L DIRECCIÓN APLICACIÓN ASFALTO TRACCIÓN"/>
    <x v="0"/>
    <n v="26418.5"/>
    <m/>
    <m/>
    <m/>
    <m/>
    <m/>
    <n v="26414.999999999996"/>
    <n v="26414.999999999996"/>
    <n v="3.500000000003638"/>
    <n v="26411.499999999993"/>
    <x v="3"/>
    <d v="2020-04-22T00:00:00"/>
    <n v="2"/>
    <s v="LARCO DIMARY"/>
    <m/>
    <m/>
    <m/>
    <s v="CONTINENTAL TIRE ANDINA S.A.(Mejor oferta)"/>
    <s v="190005070001"/>
    <s v="Luis Morales"/>
    <m/>
  </r>
  <r>
    <x v="0"/>
    <x v="0"/>
    <x v="0"/>
    <s v="CE"/>
    <x v="0"/>
    <x v="1"/>
    <s v="CATE-EEQ-GAF003-2020"/>
    <s v="CE-20200001848023"/>
    <n v="21814"/>
    <s v="NEUMATICO 295/80R22.5 152/148K DIRECCION APLICACION SERVICIO SEVERO TODA POSICION (DESTAPADO/ASFALTO) Construccion"/>
    <x v="0"/>
    <n v="23244.059999999998"/>
    <m/>
    <m/>
    <m/>
    <m/>
    <m/>
    <n v="23241.96"/>
    <n v="23241.96"/>
    <n v="2.0999999999985448"/>
    <n v="23239.86"/>
    <x v="3"/>
    <d v="2020-04-22T00:00:00"/>
    <n v="2"/>
    <s v="LARCO DIMARY"/>
    <m/>
    <m/>
    <m/>
    <s v="CONTINENTAL TIRE ANDINA S.A.(Mejor oferta)"/>
    <s v="190005070001"/>
    <s v="Luis Morales"/>
    <m/>
  </r>
  <r>
    <x v="0"/>
    <x v="0"/>
    <x v="0"/>
    <s v="CE"/>
    <x v="0"/>
    <x v="1"/>
    <s v="CATE-EEQ-GAF003-2020"/>
    <s v="CE-20200001848022"/>
    <n v="21814"/>
    <s v="NEUMATICO 11 R 22.5 148/145 TRACCION APLICACION SERVICIO SEVERO"/>
    <x v="0"/>
    <n v="34304"/>
    <m/>
    <m/>
    <m/>
    <m/>
    <m/>
    <n v="34297.599999999999"/>
    <n v="34297.599999999999"/>
    <n v="6.4000000000014552"/>
    <n v="34291.199999999997"/>
    <x v="3"/>
    <d v="2020-04-22T00:00:00"/>
    <n v="2"/>
    <s v="LARCO DIMARY"/>
    <m/>
    <m/>
    <m/>
    <s v="CONTINENTAL TIRE ANDINA S.A.(Mejor oferta)"/>
    <s v="190005070001"/>
    <s v="Luis Morales"/>
    <m/>
  </r>
  <r>
    <x v="0"/>
    <x v="0"/>
    <x v="0"/>
    <s v="CE"/>
    <x v="0"/>
    <x v="1"/>
    <s v="CATE-EEQ-GAF003-2020"/>
    <s v="CE-20200001848021"/>
    <n v="21814"/>
    <s v="NEUMATICO 11 R 22.5 148/145 TODA POSICION APLICACION SERVICIO SEVERO (DESTAPADO/ASFALTO) Construccion"/>
    <x v="0"/>
    <n v="16733.759999999998"/>
    <m/>
    <m/>
    <m/>
    <m/>
    <m/>
    <n v="16732.159999999996"/>
    <n v="16732.159999999996"/>
    <n v="1.6000000000021828"/>
    <n v="16730.559999999994"/>
    <x v="3"/>
    <d v="2020-04-22T00:00:00"/>
    <n v="2"/>
    <s v="LARCO DIMARY"/>
    <m/>
    <m/>
    <m/>
    <s v="CONTINENTAL TIRE ANDINA S.A.(Mejor oferta)"/>
    <s v="190005070001"/>
    <s v="Luis Morales"/>
    <m/>
  </r>
  <r>
    <x v="0"/>
    <x v="0"/>
    <x v="0"/>
    <s v="CE"/>
    <x v="0"/>
    <x v="1"/>
    <s v="CATE-EEQ-GAF003-2020"/>
    <s v="CE-20200001848020"/>
    <n v="21814"/>
    <s v="NEUMATICO 275/70 R 22.5 150/145J TODA POSICION APLICACION URBANO"/>
    <x v="0"/>
    <n v="9534.1999999999989"/>
    <m/>
    <m/>
    <m/>
    <m/>
    <m/>
    <n v="9533.1999999999989"/>
    <n v="9533.1999999999989"/>
    <n v="1"/>
    <n v="9532.1999999999989"/>
    <x v="3"/>
    <d v="2020-04-22T00:00:00"/>
    <n v="2"/>
    <s v="LARCO DIMARY"/>
    <m/>
    <m/>
    <m/>
    <s v="CONTINENTAL TIRE ANDINA S.A.(Mejor oferta)"/>
    <s v="190005070001"/>
    <s v="Luis Morales"/>
    <m/>
  </r>
  <r>
    <x v="0"/>
    <x v="0"/>
    <x v="0"/>
    <s v="CE"/>
    <x v="0"/>
    <x v="1"/>
    <s v="CATE-EEQ-GAF003-2020"/>
    <s v="CE-20200001848019"/>
    <n v="21814"/>
    <s v="*NEUMATICO 235/75 R17.5 TODA POSICION APLICACION ASFALTO"/>
    <x v="0"/>
    <n v="3932.88"/>
    <m/>
    <m/>
    <m/>
    <m/>
    <m/>
    <n v="3932.1799999999994"/>
    <n v="3932.1799999999994"/>
    <n v="0.7000000000007276"/>
    <n v="3931.4799999999987"/>
    <x v="3"/>
    <d v="2020-04-22T00:00:00"/>
    <n v="2"/>
    <s v="LARCO DIMARY"/>
    <m/>
    <m/>
    <m/>
    <s v="CONTINENTAL TIRE ANDINA S.A.(Mejor oferta)"/>
    <s v="190005070001"/>
    <s v="Luis Morales"/>
    <m/>
  </r>
  <r>
    <x v="0"/>
    <x v="0"/>
    <x v="0"/>
    <s v="CE"/>
    <x v="0"/>
    <x v="1"/>
    <s v="CATE-EEQ-GAF003-2020"/>
    <s v="CE-20200001848018"/>
    <n v="21814"/>
    <s v="NEUMATICO 215/75 R 17.5 126/124 TRACCION APLICACION REGIONAL"/>
    <x v="0"/>
    <n v="6024"/>
    <m/>
    <m/>
    <m/>
    <m/>
    <m/>
    <n v="5999.9999999999991"/>
    <n v="5999.9999999999991"/>
    <n v="24.000000000000909"/>
    <n v="5975.9999999999982"/>
    <x v="3"/>
    <d v="2020-04-22T00:00:00"/>
    <n v="2"/>
    <s v="LARCO DIMARY"/>
    <m/>
    <m/>
    <m/>
    <s v="CENTRO AUTOMOTRIZ GUSTAVO MOYA BACA CIA. LTDA.(Mejor oferta)"/>
    <s v="1790029131001"/>
    <s v="Luis Morales"/>
    <m/>
  </r>
  <r>
    <x v="0"/>
    <x v="2"/>
    <x v="0"/>
    <s v="CE"/>
    <x v="0"/>
    <x v="0"/>
    <s v="CATE-EEQ-GC005-2020"/>
    <s v="CE-20200001851419"/>
    <n v="21888"/>
    <s v="CABLE DE COBRE CABLEADO, 600 V, THHN, 8 AWG, 7 HILOS"/>
    <x v="0"/>
    <n v="44946.3"/>
    <m/>
    <m/>
    <m/>
    <m/>
    <m/>
    <n v="43183.7"/>
    <n v="43183.7"/>
    <n v="1762.6000000000058"/>
    <n v="41421.099999999991"/>
    <x v="5"/>
    <d v="2020-05-04T00:00:00"/>
    <n v="5"/>
    <s v="ACARO NILA"/>
    <m/>
    <m/>
    <m/>
    <s v="CONELSA CONDUCTORES ELECTRICOS S.A.(GRAN COMPRA)"/>
    <s v="1790015785001"/>
    <s v="Diego Paul Guaña Freire"/>
    <m/>
  </r>
  <r>
    <x v="0"/>
    <x v="1"/>
    <x v="0"/>
    <s v="CE"/>
    <x v="0"/>
    <x v="0"/>
    <s v="CATE-EEQ-GD008-2020"/>
    <s v="CE-20200001853800"/>
    <n v="21967"/>
    <s v="POSTE CIRCULAR DE HORMIGÓN ARMADO (10X400 kgf)"/>
    <x v="0"/>
    <n v="1029600"/>
    <m/>
    <m/>
    <m/>
    <m/>
    <m/>
    <n v="954095.99999999988"/>
    <n v="954095.99999999988"/>
    <n v="75504.000000000116"/>
    <n v="878591.99999999977"/>
    <x v="6"/>
    <d v="2020-05-11T00:00:00"/>
    <n v="3"/>
    <s v="LARCO DIMARY"/>
    <m/>
    <m/>
    <m/>
    <s v="LUMINTEC S.A.(GRAN COMPRA) "/>
    <s v="0992598646001"/>
    <s v="Edgar Patricio Quilachamin Muñoz"/>
    <m/>
  </r>
  <r>
    <x v="0"/>
    <x v="1"/>
    <x v="0"/>
    <s v="CE"/>
    <x v="0"/>
    <x v="1"/>
    <s v="CATE-EEQ-GD008-2020"/>
    <s v="CE-20200001853804"/>
    <n v="21967"/>
    <s v="POSTE CIRCULAR DE HORMIGÓN ARMADO (12X500 kgf)"/>
    <x v="0"/>
    <n v="669940"/>
    <m/>
    <m/>
    <m/>
    <m/>
    <m/>
    <n v="604503.99999999988"/>
    <n v="604503.99999999988"/>
    <n v="65436.000000000116"/>
    <n v="539067.99999999977"/>
    <x v="6"/>
    <d v="2020-05-11T00:00:00"/>
    <n v="3"/>
    <s v="LARCO DIMARY"/>
    <m/>
    <m/>
    <m/>
    <s v="LUMINTEC S.A.(GRAN COMPRA)"/>
    <s v="0992598646001"/>
    <s v="Edgar Patricio Quilachamin Muñoz"/>
    <m/>
  </r>
  <r>
    <x v="0"/>
    <x v="1"/>
    <x v="0"/>
    <s v="CE"/>
    <x v="0"/>
    <x v="1"/>
    <s v="CATE-EEQ-GD008-2020"/>
    <s v="CE-20200001853832"/>
    <n v="21967"/>
    <s v="POSTE CIRCULAR DE HORMIGÓN ARMADO (10M de Longitud x 2000 kgf.)"/>
    <x v="0"/>
    <n v="16650"/>
    <m/>
    <m/>
    <m/>
    <m/>
    <m/>
    <n v="16349.999999999998"/>
    <n v="16349.999999999998"/>
    <n v="300.00000000000182"/>
    <n v="16049.999999999996"/>
    <x v="6"/>
    <d v="2020-05-12T00:00:00"/>
    <n v="4"/>
    <s v="LARCO DIMARY"/>
    <m/>
    <m/>
    <m/>
    <s v="LUMINTEC S.A.(GRAN COMPRA)"/>
    <s v="0992598646001"/>
    <s v="Edgar Patricio Quilachamin Muñoz"/>
    <m/>
  </r>
  <r>
    <x v="0"/>
    <x v="1"/>
    <x v="0"/>
    <s v="CE"/>
    <x v="0"/>
    <x v="1"/>
    <s v="CATE-EEQ-GD008-2020"/>
    <s v="CE-20200001853833"/>
    <n v="21967"/>
    <s v="CIRC. DE HORMIGON ARMADO AUTOSOPORTANTE 12x2000 kgf"/>
    <x v="0"/>
    <n v="177500"/>
    <m/>
    <m/>
    <m/>
    <m/>
    <m/>
    <n v="173374.99999999997"/>
    <n v="173374.99999999997"/>
    <n v="4125.0000000000291"/>
    <n v="169249.99999999994"/>
    <x v="6"/>
    <d v="2020-05-11T00:00:00"/>
    <n v="3"/>
    <s v="LARCO DIMARY"/>
    <m/>
    <m/>
    <m/>
    <s v="LUMINTEC S.A.(GRAN COMPRA)"/>
    <s v="0992598646001"/>
    <s v="Edgar Patricio Quilachamin Muñoz"/>
    <m/>
  </r>
  <r>
    <x v="0"/>
    <x v="1"/>
    <x v="0"/>
    <s v="CE"/>
    <x v="0"/>
    <x v="0"/>
    <s v="CATE-EEQ-GD007-2020"/>
    <s v="CE-20200001853938"/>
    <n v="21827"/>
    <s v="TRANSF. TRIFÁSICO CONVENCIONAL 30 KVA, 22860 - 220/127 V"/>
    <x v="0"/>
    <n v="24000"/>
    <m/>
    <m/>
    <m/>
    <m/>
    <m/>
    <n v="7419.9999999999991"/>
    <n v="7419.9999999999991"/>
    <n v="16580"/>
    <n v="-9160"/>
    <x v="6"/>
    <d v="2020-05-12T00:00:00"/>
    <n v="4"/>
    <s v="LARCO DIMARY"/>
    <m/>
    <m/>
    <m/>
    <s v="ECUATRAN SA(GRAN COMPRA) "/>
    <s v="1890061385001"/>
    <s v="Carla Elizabeth Revelo Flores"/>
    <m/>
  </r>
  <r>
    <x v="0"/>
    <x v="1"/>
    <x v="0"/>
    <s v="CE"/>
    <x v="0"/>
    <x v="1"/>
    <s v="CATE-EEQ-GD007-2020"/>
    <s v="CE-20200001853941"/>
    <n v="21827"/>
    <s v="TRANSF. TRIFÁSICO CONVENCIONAL 50 KVA, 22860 - 220/127 V"/>
    <x v="0"/>
    <n v="124600"/>
    <m/>
    <m/>
    <m/>
    <m/>
    <m/>
    <n v="39299.999999999993"/>
    <n v="39299.999999999993"/>
    <n v="85300"/>
    <n v="-46000.000000000007"/>
    <x v="6"/>
    <d v="2020-05-12T00:00:00"/>
    <n v="4"/>
    <s v="LARCO DIMARY"/>
    <m/>
    <m/>
    <m/>
    <s v="ECUATRAN SA(GRAN COMPRA) "/>
    <s v="1890061385001"/>
    <s v="Carla Elizabeth Revelo Flores"/>
    <m/>
  </r>
  <r>
    <x v="0"/>
    <x v="1"/>
    <x v="0"/>
    <s v="CE"/>
    <x v="0"/>
    <x v="1"/>
    <s v="CATE-EEQ-GD007-2020"/>
    <s v="CE-20200001853942"/>
    <n v="21827"/>
    <s v="TRANSF. TRIFÁSICO CONVENCIONAL 75 KVA, 22860 - 220/127 V "/>
    <x v="0"/>
    <n v="214760"/>
    <m/>
    <m/>
    <m/>
    <m/>
    <m/>
    <n v="78999.999999999985"/>
    <n v="78999.999999999985"/>
    <n v="135760"/>
    <n v="-56760.000000000015"/>
    <x v="6"/>
    <d v="2020-05-12T00:00:00"/>
    <n v="4"/>
    <s v="LARCO DIMARY"/>
    <m/>
    <m/>
    <m/>
    <s v="ECUATRAN SA(GRAN COMPRA) "/>
    <s v="1890061385001"/>
    <s v="Carla Elizabeth Revelo Flores"/>
    <m/>
  </r>
  <r>
    <x v="0"/>
    <x v="1"/>
    <x v="0"/>
    <s v="CE"/>
    <x v="0"/>
    <x v="1"/>
    <s v="CATE-EEQ-GD007-2020"/>
    <s v="CE-20200001853943"/>
    <n v="21827"/>
    <s v="TRANSF. TRIFÁSICO CONVENCIONAL 100 KVA, 22860 - 220/127 V"/>
    <x v="0"/>
    <n v="239190"/>
    <m/>
    <m/>
    <m/>
    <m/>
    <m/>
    <n v="86299.999999999985"/>
    <n v="86299.999999999985"/>
    <n v="152890"/>
    <n v="-66590.000000000015"/>
    <x v="6"/>
    <d v="2020-05-12T00:00:00"/>
    <n v="4"/>
    <s v="LARCO DIMARY"/>
    <m/>
    <m/>
    <m/>
    <s v="INDUSTRIA ANDINA DE TRANSFORMADORES S.A.(GRAN COMPRA) "/>
    <s v="0990169640001"/>
    <s v="Carla Elizabeth Revelo Flores"/>
    <m/>
  </r>
  <r>
    <x v="0"/>
    <x v="1"/>
    <x v="0"/>
    <s v="CE"/>
    <x v="0"/>
    <x v="1"/>
    <s v="CATE-EEQ-GD007-2020"/>
    <s v="CE-20200001853944"/>
    <n v="21827"/>
    <s v="TRANSF. TRIFÁSICO CONVENCIONAL 125 KVA, 22860 - 220/127 V"/>
    <x v="0"/>
    <n v="316400"/>
    <m/>
    <m/>
    <m/>
    <m/>
    <m/>
    <n v="98449.999999999985"/>
    <n v="98449.999999999985"/>
    <n v="217950"/>
    <n v="-119500.00000000001"/>
    <x v="6"/>
    <d v="2020-05-12T00:00:00"/>
    <n v="4"/>
    <s v="LARCO DIMARY"/>
    <m/>
    <m/>
    <m/>
    <s v="INDUSTRIA ANDINA DE TRANSFORMADORES S.A.(GRAN COMPRA) "/>
    <s v="0990169640001"/>
    <s v="Carla Elizabeth Revelo Flores"/>
    <m/>
  </r>
  <r>
    <x v="0"/>
    <x v="0"/>
    <x v="0"/>
    <s v="CE"/>
    <x v="0"/>
    <x v="0"/>
    <s v="CATE-EEQ-GAF005-2020"/>
    <s v="CE-20200001853959"/>
    <n v="21927"/>
    <s v="BOTÍN DIELÉCTRICO CUERO HIDROFUGADO"/>
    <x v="0"/>
    <n v="7861.32"/>
    <m/>
    <m/>
    <m/>
    <m/>
    <m/>
    <n v="7603.7999999999984"/>
    <n v="7603.7999999999984"/>
    <n v="257.52000000000135"/>
    <n v="7346.279999999997"/>
    <x v="6"/>
    <d v="2020-05-12T00:00:00"/>
    <n v="4"/>
    <s v="LARCO DIMARY"/>
    <m/>
    <m/>
    <m/>
    <s v="YUNGA VILLA ALFONSO MARIA(Mejor oferta)"/>
    <s v="0101055762001"/>
    <s v="John Márquez Guzman"/>
    <m/>
  </r>
  <r>
    <x v="0"/>
    <x v="0"/>
    <x v="0"/>
    <s v="CE"/>
    <x v="0"/>
    <x v="1"/>
    <s v="CATE-EEQ-GAF005-2020"/>
    <s v="CE-20200001853960"/>
    <n v="21938"/>
    <s v="BOTA TIPO LINIERO"/>
    <x v="0"/>
    <n v="4389.6600000000008"/>
    <m/>
    <m/>
    <m/>
    <m/>
    <m/>
    <n v="4324.6499999999996"/>
    <n v="4324.6499999999996"/>
    <n v="65.010000000001128"/>
    <n v="4259.6399999999985"/>
    <x v="6"/>
    <d v="2020-05-12T00:00:00"/>
    <n v="4"/>
    <s v="LARCO DIMARY"/>
    <m/>
    <m/>
    <m/>
    <s v="CALZADO ANDINO, ANDICALZADO S.A.(Mejor oferta) "/>
    <s v="1792190371001"/>
    <s v="John Márquez Guzman"/>
    <m/>
  </r>
  <r>
    <x v="0"/>
    <x v="0"/>
    <x v="0"/>
    <s v="CE"/>
    <x v="0"/>
    <x v="1"/>
    <s v="CATE-EEQ-GAF005-2020"/>
    <s v="CE-20200001853961"/>
    <n v="21943"/>
    <s v="BOTÍN DIELÉCTRICO RESISTENTE A HIDROCARBUROS"/>
    <x v="0"/>
    <n v="283522.28999999998"/>
    <m/>
    <m/>
    <m/>
    <m/>
    <m/>
    <n v="255091.11866071427"/>
    <n v="255091.11866071427"/>
    <n v="28431.171339285705"/>
    <n v="226659.94732142857"/>
    <x v="6"/>
    <d v="2020-05-12T00:00:00"/>
    <n v="4"/>
    <s v="LARCO DIMARY"/>
    <m/>
    <m/>
    <m/>
    <s v="Gutierrez Perez Miguel Angel(GRAN COMPRA)"/>
    <s v="1801242700001"/>
    <s v="John Márquez Guzman"/>
    <m/>
  </r>
  <r>
    <x v="0"/>
    <x v="0"/>
    <x v="0"/>
    <s v="CE"/>
    <x v="0"/>
    <x v="0"/>
    <s v="CATE-EEQ-GAF004-2020"/>
    <s v="CE-20200001854119"/>
    <n v="21923"/>
    <s v="mandil para uso medico"/>
    <x v="0"/>
    <n v="569.5"/>
    <m/>
    <m/>
    <m/>
    <m/>
    <m/>
    <n v="569.5"/>
    <n v="569.5"/>
    <n v="0"/>
    <n v="569.5"/>
    <x v="7"/>
    <d v="2020-05-12T00:00:00"/>
    <n v="1"/>
    <s v="LARCO DIMARY"/>
    <m/>
    <m/>
    <m/>
    <s v="ASOCIACIÓN DE PRODUCCIÓN TEXTIL DEDAL DE ORO &quot;ASOPROTEXDED&quot;"/>
    <s v="1792657172001"/>
    <s v="Jose Coba"/>
    <m/>
  </r>
  <r>
    <x v="0"/>
    <x v="0"/>
    <x v="0"/>
    <s v="CE"/>
    <x v="0"/>
    <x v="1"/>
    <s v="CATE-EEQ-GAF004-2020"/>
    <s v="CE-20200001854112"/>
    <n v="21928"/>
    <s v="camiseta cuello redondo"/>
    <x v="0"/>
    <n v="39415.799999999996"/>
    <m/>
    <m/>
    <m/>
    <m/>
    <m/>
    <n v="39415.800000000003"/>
    <n v="39415.800000000003"/>
    <n v="0"/>
    <n v="39415.800000000003"/>
    <x v="7"/>
    <d v="2020-05-12T00:00:00"/>
    <n v="1"/>
    <s v="LARCO DIMARY"/>
    <m/>
    <m/>
    <m/>
    <s v="ASOCIACIÓN DE PRODUCCIÓN TEXTIL EMPRENDEDORES DE PICHINCHA &quot;ASOPROTEXEPI&quot;"/>
    <s v="1792657172001"/>
    <s v="Jose Coba"/>
    <m/>
  </r>
  <r>
    <x v="0"/>
    <x v="0"/>
    <x v="0"/>
    <s v="CE"/>
    <x v="0"/>
    <x v="1"/>
    <s v="CATE-EEQ-GAF004-2020"/>
    <s v="CE-20200001854111"/>
    <n v="21939"/>
    <s v="CAMISETA MANGA LARGA 100% ALGODÓN"/>
    <x v="0"/>
    <n v="14241.92"/>
    <m/>
    <m/>
    <m/>
    <m/>
    <m/>
    <n v="14241.919999999998"/>
    <n v="14241.919999999998"/>
    <n v="0"/>
    <n v="14241.919999999998"/>
    <x v="7"/>
    <d v="2020-05-12T00:00:00"/>
    <n v="1"/>
    <s v="LARCO DIMARY"/>
    <m/>
    <m/>
    <m/>
    <s v="ASOCIACIÓN DE PRODUCCIÓN TEXTIL FORTALEZA Y UNIÓN &quot;ASOTEXFORTUN&quot;"/>
    <s v="1792704081001"/>
    <s v="John Márquez Guzman"/>
    <m/>
  </r>
  <r>
    <x v="0"/>
    <x v="0"/>
    <x v="0"/>
    <s v="CE"/>
    <x v="0"/>
    <x v="1"/>
    <s v="CATE-EEQ-GAF004-2020"/>
    <s v="CE-20200001854100"/>
    <n v="21926"/>
    <s v="TERNO IMPERMEABLE CON CINTA REFLECTIVA (CHOMPA Y PANTALÓN)"/>
    <x v="0"/>
    <n v="16804.479999999996"/>
    <m/>
    <m/>
    <m/>
    <m/>
    <m/>
    <n v="16804.479999999996"/>
    <n v="16804.479999999996"/>
    <n v="0"/>
    <n v="16804.479999999996"/>
    <x v="7"/>
    <d v="2020-05-12T00:00:00"/>
    <n v="1"/>
    <s v="LARCO DIMARY"/>
    <m/>
    <m/>
    <m/>
    <s v="COOPERATIVA DE PRODUCCION TEXTIL ARTESANAL PUNTO ECUADOR"/>
    <s v="1792136202001"/>
    <s v="John Márquez Guzman"/>
    <m/>
  </r>
  <r>
    <x v="0"/>
    <x v="0"/>
    <x v="0"/>
    <s v="CE"/>
    <x v="0"/>
    <x v="1"/>
    <s v="CATE-EEQ-GAF004-2020"/>
    <s v="CE-20200001854099"/>
    <n v="21926"/>
    <s v="TERNO IMPERMEABLE CON CINTA REFLECTIVA (CHOMPA Y PANTALÓN)"/>
    <x v="0"/>
    <n v="55551.999999999993"/>
    <m/>
    <m/>
    <m/>
    <m/>
    <m/>
    <n v="55551.999999999993"/>
    <n v="55551.999999999993"/>
    <n v="0"/>
    <n v="55551.999999999993"/>
    <x v="7"/>
    <d v="2020-05-12T00:00:00"/>
    <n v="1"/>
    <s v="LARCO DIMARY"/>
    <m/>
    <m/>
    <m/>
    <s v="ASOCIACIÓN DE PRODUCCIÓN TEXTIL INNOVA ECUADOR &quot;ASOTEXINNOE&quot;"/>
    <s v="1792708443001"/>
    <s v="John Márquez Guzman"/>
    <m/>
  </r>
  <r>
    <x v="0"/>
    <x v="0"/>
    <x v="0"/>
    <s v="CE"/>
    <x v="0"/>
    <x v="1"/>
    <s v="CATE-EEQ-GAF004-2020"/>
    <s v="CE-20200001854098"/>
    <n v="21926"/>
    <s v="TERNO IMPERMEABLE CON CINTA REFLECTIVA (CHOMPA Y PANTALÓN)"/>
    <x v="0"/>
    <n v="17360"/>
    <m/>
    <m/>
    <m/>
    <m/>
    <m/>
    <n v="17360"/>
    <n v="17360"/>
    <n v="0"/>
    <n v="17360"/>
    <x v="7"/>
    <d v="2020-05-12T00:00:00"/>
    <n v="1"/>
    <s v="LARCO DIMARY"/>
    <m/>
    <m/>
    <m/>
    <s v="ASOCIACIÓN DE PRODUCCIÓN TEXTIL CONFENAC &quot;ASOTEXCONFENAC&quot;"/>
    <s v="1792711029001"/>
    <s v="John Márquez Guzman"/>
    <m/>
  </r>
  <r>
    <x v="0"/>
    <x v="0"/>
    <x v="0"/>
    <s v="CE"/>
    <x v="0"/>
    <x v="1"/>
    <s v="CATE-EEQ-GAF004-2020"/>
    <s v="CE-20200001854096"/>
    <s v="21921 / 21957"/>
    <s v="BORDADOS DE ALTA CALIDAD DE HASTA 10 HILOS / PANTALÓN JEAN 14 ONZAS SIN CINTA REFLECTIVA"/>
    <x v="0"/>
    <n v="32837.68"/>
    <m/>
    <m/>
    <m/>
    <m/>
    <m/>
    <n v="30648.149999999998"/>
    <n v="30648.149999999998"/>
    <n v="2189.5300000000025"/>
    <n v="28458.619999999995"/>
    <x v="7"/>
    <d v="2020-05-12T00:00:00"/>
    <n v="1"/>
    <s v="LARCO DIMARY"/>
    <m/>
    <m/>
    <m/>
    <s v="COOPERATIVA DE PRODUCCION TEXTIL ARTESANAL PUNTO ECUADOR"/>
    <s v="1792136202001"/>
    <s v="John Márquez Guzman"/>
    <m/>
  </r>
  <r>
    <x v="0"/>
    <x v="0"/>
    <x v="0"/>
    <s v="CE"/>
    <x v="0"/>
    <x v="1"/>
    <s v="CATE-EEQ-GAF004-2020"/>
    <s v="CE-20200001854095"/>
    <s v="21921 / 21957"/>
    <s v="BORDADOS DE ALTA CALIDAD DE HASTA 10 HILOS / PANTALÓN JEAN 14 ONZAS SIN CINTA REFLECTIVA"/>
    <x v="0"/>
    <n v="32837.68"/>
    <m/>
    <m/>
    <m/>
    <m/>
    <m/>
    <n v="30634.199999999993"/>
    <n v="30634.199999999993"/>
    <n v="2203.4800000000068"/>
    <n v="28430.719999999987"/>
    <x v="7"/>
    <d v="2020-05-12T00:00:00"/>
    <n v="1"/>
    <s v="LARCO DIMARY"/>
    <m/>
    <m/>
    <m/>
    <s v="ASOCIACIÓN DE PRODUCCIÓN TEXTIL GRANDES SUEÑOS DE AMAGUAÑA ¿ASOTEXSUAM¿"/>
    <s v="1792733081001"/>
    <s v="John Márquez Guzman"/>
    <m/>
  </r>
  <r>
    <x v="0"/>
    <x v="0"/>
    <x v="0"/>
    <s v="CE"/>
    <x v="0"/>
    <x v="1"/>
    <s v="CATE-EEQ-GAF004-2020"/>
    <s v="CE-20200001854421"/>
    <n v="21934"/>
    <s v="FALDA CAMISIR"/>
    <x v="0"/>
    <n v="13992.24"/>
    <m/>
    <m/>
    <m/>
    <m/>
    <m/>
    <n v="13992.24"/>
    <n v="13992.24"/>
    <n v="0"/>
    <n v="13992.24"/>
    <x v="8"/>
    <d v="2020-05-13T00:00:00"/>
    <n v="1"/>
    <s v="LARCO DIMARY"/>
    <m/>
    <m/>
    <m/>
    <s v="ASOCIACIÓN DE PRODUCCIÓN TEXTIL SUEÑO DORADO ASOPROTEXDOR"/>
    <s v="1792615208001"/>
    <s v="Jose Coba"/>
    <m/>
  </r>
  <r>
    <x v="0"/>
    <x v="0"/>
    <x v="0"/>
    <s v="CE"/>
    <x v="0"/>
    <x v="1"/>
    <s v="CATE-EEQ-GAF004-2020"/>
    <s v="CE-20200001854420"/>
    <n v="21941"/>
    <s v="PANTALÓN DE GABARDINA CON PRETINA, CON DOS BOLSILLOS DELANTEROS Y RELOJERO."/>
    <x v="0"/>
    <n v="3217.9999999999995"/>
    <m/>
    <m/>
    <m/>
    <m/>
    <m/>
    <n v="3217.9999999999995"/>
    <n v="3217.9999999999995"/>
    <n v="0"/>
    <n v="3217.9999999999995"/>
    <x v="8"/>
    <d v="2020-05-13T00:00:00"/>
    <n v="1"/>
    <s v="LARCO DIMARY"/>
    <m/>
    <m/>
    <m/>
    <s v="ASOCIACIÓN DE PRODUCCIÓN TEXTIL SHUNGO ÑAN DE LA MODA (CAMINO AL CORAZÓN) &quot;ASOTEXSHUÑAN&quot;"/>
    <s v="1792651972001"/>
    <s v="Jose Coba"/>
    <m/>
  </r>
  <r>
    <x v="0"/>
    <x v="0"/>
    <x v="0"/>
    <s v="CE"/>
    <x v="0"/>
    <x v="1"/>
    <s v="CATE-EEQ-GAF004-2020"/>
    <s v="CE-20200001854419"/>
    <n v="21942"/>
    <s v="CHOMPA DE GABARDINA"/>
    <x v="0"/>
    <n v="8323.56"/>
    <m/>
    <m/>
    <m/>
    <m/>
    <m/>
    <n v="8323.5599999999977"/>
    <n v="8323.5599999999977"/>
    <n v="0"/>
    <n v="8323.5599999999977"/>
    <x v="8"/>
    <d v="2020-05-13T00:00:00"/>
    <n v="1"/>
    <s v="LARCO DIMARY"/>
    <m/>
    <m/>
    <m/>
    <s v="ASOCIACIÓN DE PRODUCCIÓN TEXTIL NEIVA &quot;ASOPROTEXNEI&quot;"/>
    <s v="1792651972001"/>
    <s v="Jose Coba"/>
    <m/>
  </r>
  <r>
    <x v="0"/>
    <x v="0"/>
    <x v="0"/>
    <s v="CE"/>
    <x v="0"/>
    <x v="1"/>
    <s v="CATE-EEQ-GAF004-2020"/>
    <s v="CE-20200001854418"/>
    <n v="21919"/>
    <s v="BLUSA ESTILO EJECUTIVO"/>
    <x v="0"/>
    <n v="24795.48"/>
    <m/>
    <m/>
    <m/>
    <m/>
    <m/>
    <n v="24795.48"/>
    <n v="24795.48"/>
    <n v="0"/>
    <n v="24795.48"/>
    <x v="8"/>
    <d v="2020-05-13T00:00:00"/>
    <n v="1"/>
    <s v="LARCO DIMARY"/>
    <m/>
    <m/>
    <m/>
    <s v="ASOCIACION DE PRODUCCION TEXTIL MUJERES EMPRENDEDORAS DE GUANGOPOLO &quot;ASOPROTEXGUAN&quot;"/>
    <s v="1792638100001"/>
    <s v="Jose Coba"/>
    <m/>
  </r>
  <r>
    <x v="0"/>
    <x v="0"/>
    <x v="0"/>
    <s v="CE"/>
    <x v="0"/>
    <x v="1"/>
    <s v="CATE-EEQ-GAF004-2020"/>
    <s v="CE-20200001854417"/>
    <s v="21918 / 21932 / 21933"/>
    <s v="CAMISA ESTILO EJECUTIVO  / PANTALÓN CAMISIR PARA HOMBRE / PANTALÓN CAMISIR PARA MUJER"/>
    <x v="0"/>
    <n v="73175.700000000012"/>
    <m/>
    <m/>
    <m/>
    <m/>
    <m/>
    <n v="73175.7"/>
    <n v="73175.7"/>
    <n v="0"/>
    <n v="73175.7"/>
    <x v="8"/>
    <d v="2020-05-13T00:00:00"/>
    <n v="1"/>
    <s v="LARCO DIMARY"/>
    <m/>
    <m/>
    <m/>
    <s v="ASOCIACIÓN DE PRODUCCIÓN TEXTIL GRANDES SUEÑOS DE AMAGUAÑA ¿ASOTEXSUAM¿"/>
    <s v="1792733081001"/>
    <s v="Jose Coba"/>
    <m/>
  </r>
  <r>
    <x v="0"/>
    <x v="0"/>
    <x v="0"/>
    <s v="CE"/>
    <x v="0"/>
    <x v="1"/>
    <s v="CATE-EEQ-GAF004-2020"/>
    <s v="CE-20200001854416"/>
    <n v="21937"/>
    <s v="MANDIL 100% ALGODÓN"/>
    <x v="0"/>
    <n v="2150.8200000000002"/>
    <m/>
    <m/>
    <m/>
    <m/>
    <m/>
    <n v="2150.8199999999997"/>
    <n v="2150.8199999999997"/>
    <n v="0"/>
    <n v="2150.8199999999997"/>
    <x v="8"/>
    <d v="2020-05-13T00:00:00"/>
    <n v="1"/>
    <s v="LARCO DIMARY"/>
    <m/>
    <m/>
    <m/>
    <s v="ASOCIACIÓN DE PRODUCCIÓN TEXTIL DISEÑANDO JUNTOS &quot;ASOPROTEXDIJUN&quot;"/>
    <s v="1792625718001"/>
    <s v="Jose Coba"/>
    <m/>
  </r>
  <r>
    <x v="0"/>
    <x v="0"/>
    <x v="0"/>
    <s v="CE"/>
    <x v="0"/>
    <x v="1"/>
    <s v="CATE-EEQ-GAF004-2020"/>
    <s v="CE-20200001854415"/>
    <s v="21930 / 21931"/>
    <s v="CHAQUETA CAMISIR PARA MUJER / CHAQUETA CAMISIR PARA HOMBRE"/>
    <x v="0"/>
    <n v="81295.320000000007"/>
    <m/>
    <m/>
    <m/>
    <m/>
    <m/>
    <n v="81295.319999999992"/>
    <n v="81295.319999999992"/>
    <n v="0"/>
    <n v="81295.319999999992"/>
    <x v="8"/>
    <d v="2020-05-13T00:00:00"/>
    <n v="1"/>
    <s v="LARCO DIMARY"/>
    <m/>
    <m/>
    <m/>
    <s v="ASOCIACIÓN DE PRODUCCIÓN TEXTIL CONFECCIONISTAS UNIÓN DEL VALLE ¿ASOTEXCONUNI¿"/>
    <s v="1792734312001"/>
    <s v="Jose Coba"/>
    <m/>
  </r>
  <r>
    <x v="0"/>
    <x v="0"/>
    <x v="0"/>
    <s v="CE"/>
    <x v="0"/>
    <x v="1"/>
    <s v="CATE-EEQ-GAF004-2020"/>
    <s v="CE-20200001854414"/>
    <n v="21941"/>
    <s v="PANTALÓN DE GABARDINA CON PRETINA, CON DOS BOLSILLOS DELANTEROS Y RELOJERO."/>
    <x v="0"/>
    <n v="2864.02"/>
    <m/>
    <m/>
    <m/>
    <m/>
    <m/>
    <n v="2864.02"/>
    <n v="2864.02"/>
    <n v="0"/>
    <n v="2864.02"/>
    <x v="8"/>
    <d v="2020-05-13T00:00:00"/>
    <n v="1"/>
    <s v="LARCO DIMARY"/>
    <m/>
    <m/>
    <m/>
    <s v="ASOCIACIÓN DE PRODUCCION TEXTIL COMKALETEX &quot;ASOPROKALETEX&quot;"/>
    <s v="1792736625001"/>
    <s v="Jose Coba"/>
    <m/>
  </r>
  <r>
    <x v="0"/>
    <x v="0"/>
    <x v="0"/>
    <s v="CE"/>
    <x v="0"/>
    <x v="1"/>
    <s v="CATE-EEQ-GAF004-2020"/>
    <s v="CE-20200001854122"/>
    <n v="21922"/>
    <s v="MANDIL DE TRABAJO "/>
    <x v="0"/>
    <n v="2600.96"/>
    <m/>
    <m/>
    <m/>
    <m/>
    <m/>
    <n v="2600.96"/>
    <n v="2600.96"/>
    <n v="0"/>
    <n v="2600.96"/>
    <x v="7"/>
    <d v="2020-05-12T00:00:00"/>
    <n v="1"/>
    <s v="LARCO DIMARY"/>
    <m/>
    <m/>
    <m/>
    <s v="ASOCIACIÓN DE PRODUCCIÓN TEXTIL Y AFINES CALDERÓN"/>
    <s v="1792606942001"/>
    <s v="Jose Coba"/>
    <m/>
  </r>
  <r>
    <x v="0"/>
    <x v="0"/>
    <x v="0"/>
    <s v="CE"/>
    <x v="0"/>
    <x v="1"/>
    <s v="CATE-EEQ-GAF004-2020"/>
    <s v="CE-20200001854120"/>
    <n v="21929"/>
    <s v="CONJUNTO DE VESTIR PARA ENFERMERO/A Y TECNÓLOGO/A MÉDICO"/>
    <x v="0"/>
    <n v="834.12000000000012"/>
    <m/>
    <m/>
    <m/>
    <m/>
    <m/>
    <n v="834.11999999999989"/>
    <n v="834.11999999999989"/>
    <n v="0"/>
    <n v="834.11999999999989"/>
    <x v="7"/>
    <d v="2020-05-12T00:00:00"/>
    <n v="1"/>
    <s v="LARCO DIMARY"/>
    <m/>
    <m/>
    <m/>
    <s v="ZHUNIO SUIN MILTON GERVACIO"/>
    <s v="1790053881001"/>
    <s v="Jose Coba"/>
    <m/>
  </r>
  <r>
    <x v="0"/>
    <x v="2"/>
    <x v="0"/>
    <s v="CE"/>
    <x v="0"/>
    <x v="0"/>
    <s v="CATE-EEQ-GC003-2020"/>
    <s v="CE-20200001855515"/>
    <n v="21848"/>
    <s v="CAJAS DE PROTECCION METALICAS PARA MEDIDOR DE ENERGIA ELECTRICA MONOFASICO, 300x200x125 MM"/>
    <x v="0"/>
    <n v="994741.02"/>
    <m/>
    <m/>
    <m/>
    <m/>
    <m/>
    <n v="959596.56"/>
    <n v="959596.56"/>
    <n v="35144.459999999963"/>
    <n v="924452.10000000009"/>
    <x v="9"/>
    <d v="2020-05-19T00:00:00"/>
    <n v="4"/>
    <s v="TIPANTA TANIA"/>
    <m/>
    <m/>
    <m/>
    <s v="ACRETI S.A."/>
    <s v="0992358262001"/>
    <s v="Diego Paul Guaña Freire"/>
    <m/>
  </r>
  <r>
    <x v="0"/>
    <x v="0"/>
    <x v="0"/>
    <s v="CE"/>
    <x v="0"/>
    <x v="1"/>
    <s v="CATE-EEQ-GAF004-2020"/>
    <s v="CE-20200001855711"/>
    <s v="21935 / 21958"/>
    <s v="BORDADOS DE ALTA CALIDAD DE HASTA 10 HILOS / CHOMPA IMPERMEABLE - MANGAS DESPRENDIBLES"/>
    <x v="0"/>
    <n v="32905.599999999999"/>
    <m/>
    <m/>
    <m/>
    <m/>
    <m/>
    <n v="32905.599999999991"/>
    <n v="32905.599999999991"/>
    <n v="0"/>
    <n v="32905.599999999991"/>
    <x v="9"/>
    <d v="2020-05-18T00:00:00"/>
    <n v="3"/>
    <s v="LARCO DIMARY"/>
    <m/>
    <m/>
    <m/>
    <s v="ASOCIACIÓN DE PRODUCCIÓN TEXTIL NEIVA &quot;ASOPROTEXNEI&quot;"/>
    <s v="1792657431001"/>
    <s v="Jose Coba"/>
    <m/>
  </r>
  <r>
    <x v="0"/>
    <x v="0"/>
    <x v="0"/>
    <s v="CE"/>
    <x v="0"/>
    <x v="1"/>
    <s v="CATE-EEQ-GAF004-2020"/>
    <s v="CE-20200001856170"/>
    <n v="21920"/>
    <s v="CAMISA JEAN CON CINTA REFLECTIVA TIPO II"/>
    <x v="0"/>
    <n v="56574.479999999996"/>
    <m/>
    <m/>
    <m/>
    <m/>
    <m/>
    <n v="56574.479999999996"/>
    <n v="56574.479999999996"/>
    <n v="0"/>
    <n v="56574.479999999996"/>
    <x v="10"/>
    <d v="2020-05-19T00:00:00"/>
    <n v="1"/>
    <s v="LARCO DIMARY"/>
    <m/>
    <m/>
    <m/>
    <s v="ASOCIACION DE PRODUCCION TEXTIL COSE TELAS ASOCOSETEX"/>
    <s v="1792834368001"/>
    <s v="John Márquez Guzman"/>
    <m/>
  </r>
  <r>
    <x v="0"/>
    <x v="0"/>
    <x v="0"/>
    <s v="CE"/>
    <x v="0"/>
    <x v="1"/>
    <s v="CATE-EEQ-GAF004-2020"/>
    <s v="CE-20200001856171"/>
    <n v="21920"/>
    <s v="CAMISA JEAN CON CINTA REFLECTIVA TIPO II"/>
    <x v="0"/>
    <n v="40774.399999999994"/>
    <m/>
    <m/>
    <m/>
    <m/>
    <m/>
    <n v="40774.399999999994"/>
    <n v="40774.399999999994"/>
    <n v="0"/>
    <n v="40774.399999999994"/>
    <x v="10"/>
    <d v="2020-05-19T00:00:00"/>
    <n v="1"/>
    <s v="LARCO DIMARY"/>
    <m/>
    <m/>
    <m/>
    <s v="ASOCIACIÓN DE PRODUCCIÓN TEXTIL JÓVENES EMPRENDEDORES EN LA MODA ASOPROTEXJOMO"/>
    <s v="1792733286001"/>
    <s v="John Márquez Guzman"/>
    <m/>
  </r>
  <r>
    <x v="0"/>
    <x v="1"/>
    <x v="0"/>
    <s v="CE"/>
    <x v="0"/>
    <x v="0"/>
    <s v="CATE-EEQ-GD005-2020"/>
    <s v="CE-20200001856502"/>
    <n v="21900"/>
    <s v="CABLE DE COBRE CABLEADO, 600 V, THHN, 8 AWG, 7 HILOS"/>
    <x v="0"/>
    <n v="2970.0000000000005"/>
    <m/>
    <m/>
    <m/>
    <m/>
    <m/>
    <n v="2751.8399999999997"/>
    <n v="2751.8399999999997"/>
    <n v="218.16000000000076"/>
    <n v="2533.6799999999989"/>
    <x v="11"/>
    <d v="2020-05-21T00:00:00"/>
    <n v="2"/>
    <s v="MUÑOZ ANDREA"/>
    <m/>
    <m/>
    <m/>
    <s v="CONELSA CONDUCTORES ELECTRICOS S.A."/>
    <s v="1790015785001"/>
    <s v="Carla Elizabeth Revelo Flores"/>
    <m/>
  </r>
  <r>
    <x v="0"/>
    <x v="1"/>
    <x v="0"/>
    <s v="CE"/>
    <x v="0"/>
    <x v="1"/>
    <s v="CATE-EEQ-GD005-2020"/>
    <s v="CE-20200001856545"/>
    <n v="21900"/>
    <s v="CONDUCTOR DE CU CONCENTRICO, TIPO TC-THHN, CALIBRE 4 X 12 AWG, UNILAY 19 HILOS"/>
    <x v="0"/>
    <n v="600"/>
    <m/>
    <m/>
    <m/>
    <m/>
    <m/>
    <n v="566.1"/>
    <n v="566.1"/>
    <n v="33.899999999999977"/>
    <n v="532.20000000000005"/>
    <x v="11"/>
    <d v="2020-05-21T00:00:00"/>
    <n v="2"/>
    <s v="MUÑOZ ANDREA"/>
    <m/>
    <m/>
    <m/>
    <s v="CONELSA CONDUCTORES ELECTRICOS S.A."/>
    <s v="1790015785001"/>
    <s v="Carla Elizabeth Revelo Flores"/>
    <m/>
  </r>
  <r>
    <x v="0"/>
    <x v="1"/>
    <x v="0"/>
    <s v="CE"/>
    <x v="0"/>
    <x v="1"/>
    <s v="CATE-EEQ-GD005-2020"/>
    <s v="CE-20200001856549"/>
    <n v="21900"/>
    <s v="CABLE DE COBRE, SÓLIDO, 600 V, THHN, 14 AWG"/>
    <x v="0"/>
    <n v="29406"/>
    <m/>
    <m/>
    <m/>
    <m/>
    <m/>
    <n v="14378.565000000001"/>
    <n v="14378.565000000001"/>
    <n v="15027.434999999999"/>
    <n v="-648.86999999999898"/>
    <x v="11"/>
    <d v="2020-05-21T00:00:00"/>
    <n v="2"/>
    <s v="MUÑOZ ANDREA"/>
    <m/>
    <m/>
    <m/>
    <s v="CONELSA CONDUCTORES ELECTRICOS S.A."/>
    <s v="1790015785001"/>
    <s v="Carla Elizabeth Revelo Flores"/>
    <m/>
  </r>
  <r>
    <x v="0"/>
    <x v="2"/>
    <x v="0"/>
    <s v="CE"/>
    <x v="0"/>
    <x v="0"/>
    <s v="CATE-EEQ-GC004-2020"/>
    <s v="CE-20200001857635"/>
    <n v="21851"/>
    <s v="CONDUCTOR DE COBRE, DESNUDO CABLEADO SUAVE, 6 AWG 7 HILOS"/>
    <x v="0"/>
    <n v="176644.80000000002"/>
    <m/>
    <m/>
    <m/>
    <m/>
    <m/>
    <n v="112199.90399999999"/>
    <n v="112199.90399999999"/>
    <n v="64444.896000000022"/>
    <n v="47755.007999999973"/>
    <x v="12"/>
    <d v="2020-05-27T00:00:00"/>
    <n v="5"/>
    <s v="URBANO MARGARITA"/>
    <m/>
    <m/>
    <m/>
    <s v="ECUACABLE S.A."/>
    <s v="0992497025001"/>
    <s v="Diego Paul Guaña Freire"/>
    <m/>
  </r>
  <r>
    <x v="0"/>
    <x v="0"/>
    <x v="0"/>
    <s v="CE"/>
    <x v="0"/>
    <x v="1"/>
    <s v="CATE-EEQ-GAF004-2020"/>
    <s v="CE-20200001859706"/>
    <s v="21935 / 21958"/>
    <s v="CHOMPA IMPERMEABLE - MANGAS DESPRENDIBLES / BORDADOS DE ALTA CALIDAD DE HASTA 10 HILOS (*))"/>
    <x v="0"/>
    <n v="13740.8"/>
    <m/>
    <m/>
    <m/>
    <m/>
    <m/>
    <n v="13740.8"/>
    <n v="13740.8"/>
    <n v="0"/>
    <n v="13740.8"/>
    <x v="13"/>
    <d v="2020-05-29T00:00:00"/>
    <n v="1"/>
    <s v="LARCO DIMARY"/>
    <m/>
    <m/>
    <m/>
    <s v="ASOCIACIÓN DE PRODUCCIÓN TEXTIL JOYAS DEL SUR &quot;ASOTEXJOYSUR&quot;"/>
    <s v="1792724627001"/>
    <s v="Jose Coba"/>
    <m/>
  </r>
  <r>
    <x v="0"/>
    <x v="1"/>
    <x v="0"/>
    <s v="CE"/>
    <x v="0"/>
    <x v="0"/>
    <s v="CATE-EEQ-GD006-2020"/>
    <s v="CE-20200001860296"/>
    <n v="21826"/>
    <s v="TRANSF. MONOF. AUTOPROTEGIDO (CSP) 25 KVA, 6300 - 120/240 V"/>
    <x v="0"/>
    <n v="18600"/>
    <m/>
    <m/>
    <m/>
    <m/>
    <m/>
    <n v="9239.9999999999982"/>
    <n v="9239.9999999999982"/>
    <n v="9360.0000000000018"/>
    <n v="-120.00000000000364"/>
    <x v="14"/>
    <d v="2020-06-03T00:00:00"/>
    <n v="2"/>
    <s v="LARCO DIMARY"/>
    <m/>
    <m/>
    <m/>
    <s v="INDUSTRIA ANDINA DE TRANSFORMADORES S.A."/>
    <s v="0990169640001"/>
    <s v="Carla Elizabeth Revelo Flores"/>
    <m/>
  </r>
  <r>
    <x v="0"/>
    <x v="1"/>
    <x v="0"/>
    <s v="CE"/>
    <x v="0"/>
    <x v="1"/>
    <s v="CATE-EEQ-GD006-2020"/>
    <s v="CE-20200001860297"/>
    <n v="21829"/>
    <s v="TRANSF. MONOF. AUTOPROTEGIDO (CSP) 25 KVA, 13200 GRDY/7620 V - 120/240 V"/>
    <x v="0"/>
    <n v="29240"/>
    <m/>
    <m/>
    <m/>
    <m/>
    <m/>
    <n v="14501"/>
    <n v="14501"/>
    <n v="14739"/>
    <n v="-238"/>
    <x v="14"/>
    <d v="2020-06-03T00:00:00"/>
    <n v="2"/>
    <s v="LARCO DIMARY"/>
    <m/>
    <m/>
    <m/>
    <s v="INDUSTRIA ANDINA DE TRANSFORMADORES S.A."/>
    <s v="0990169640001"/>
    <s v="Carla Elizabeth Revelo Flores"/>
    <m/>
  </r>
  <r>
    <x v="0"/>
    <x v="1"/>
    <x v="0"/>
    <s v="CE"/>
    <x v="0"/>
    <x v="1"/>
    <s v="CATE-EEQ-GD006-2020"/>
    <s v="CE-20200001860298"/>
    <n v="21828"/>
    <s v="TRANSF. MONOF. AUTOPROTEGIDO (CSP) 15 KVA, 22860 GRDY/13200 - 120/240 V"/>
    <x v="0"/>
    <n v="49170"/>
    <m/>
    <m/>
    <m/>
    <m/>
    <m/>
    <n v="24156"/>
    <n v="24156"/>
    <n v="25014"/>
    <n v="-858"/>
    <x v="14"/>
    <d v="2020-06-03T00:00:00"/>
    <n v="2"/>
    <s v="LARCO DIMARY"/>
    <m/>
    <m/>
    <m/>
    <s v="INDUSTRIA ANDINA DE TRANSFORMADORES S.A."/>
    <s v="0990169640001"/>
    <s v="Carla Elizabeth Revelo Flores"/>
    <m/>
  </r>
  <r>
    <x v="0"/>
    <x v="1"/>
    <x v="0"/>
    <s v="CE"/>
    <x v="0"/>
    <x v="1"/>
    <s v="CATE-EEQ-GD006-2020"/>
    <s v="CE-20200001860299"/>
    <n v="21829"/>
    <s v="TRANSF. MONOF. AUTOPROTEGIDO (CSP) 50 KVA, 13200 GRDY/7620 V - 120/240 V"/>
    <x v="0"/>
    <n v="19920"/>
    <m/>
    <m/>
    <m/>
    <m/>
    <m/>
    <n v="10760"/>
    <n v="10760"/>
    <n v="9160"/>
    <n v="1600"/>
    <x v="14"/>
    <d v="2020-06-03T00:00:00"/>
    <n v="2"/>
    <s v="LARCO DIMARY"/>
    <m/>
    <m/>
    <m/>
    <s v="INDUSTRIA ANDINA DE TRANSFORMADORES S.A."/>
    <s v="0990169640001"/>
    <s v="Carla Elizabeth Revelo Flores"/>
    <m/>
  </r>
  <r>
    <x v="0"/>
    <x v="1"/>
    <x v="0"/>
    <s v="CE"/>
    <x v="0"/>
    <x v="1"/>
    <s v="CATE-EEQ-GD006-2020"/>
    <s v="CE-20200001860300"/>
    <n v="21826"/>
    <s v="TRANSF. MONOF. AUTOPROTEGIDO (CSP) 37.5 KVA, 6300 - 120/240 V"/>
    <x v="0"/>
    <n v="72000"/>
    <m/>
    <m/>
    <m/>
    <m/>
    <m/>
    <n v="31259.999999999993"/>
    <n v="31259.999999999993"/>
    <n v="40740.000000000007"/>
    <n v="-9480.0000000000146"/>
    <x v="14"/>
    <d v="2020-06-03T00:00:00"/>
    <n v="2"/>
    <s v="LARCO DIMARY"/>
    <m/>
    <m/>
    <m/>
    <s v="INDUSTRIA ANDINA DE TRANSFORMADORES S.A."/>
    <s v="0990169640001"/>
    <s v="Carla Elizabeth Revelo Flores"/>
    <m/>
  </r>
  <r>
    <x v="0"/>
    <x v="1"/>
    <x v="0"/>
    <s v="CE"/>
    <x v="0"/>
    <x v="1"/>
    <s v="CATE-EEQ-GD006-2020"/>
    <s v="CE-20200001860301"/>
    <n v="21828"/>
    <s v="TRANSF. MONOF. AUTOPROTEGIDO (CSP) 25 KVA, 22860 GRDY/13200 - 120/240 V"/>
    <x v="0"/>
    <n v="41580"/>
    <m/>
    <m/>
    <m/>
    <m/>
    <m/>
    <n v="19249.999999999996"/>
    <n v="19249.999999999996"/>
    <n v="22330.000000000004"/>
    <n v="-3080.0000000000073"/>
    <x v="14"/>
    <d v="2020-06-03T00:00:00"/>
    <n v="2"/>
    <s v="LARCO DIMARY"/>
    <m/>
    <m/>
    <m/>
    <s v="INDUSTRIA ANDINA DE TRANSFORMADORES S.A."/>
    <s v="0990169640001"/>
    <s v="Carla Elizabeth Revelo Flores"/>
    <m/>
  </r>
  <r>
    <x v="0"/>
    <x v="1"/>
    <x v="0"/>
    <s v="CE"/>
    <x v="0"/>
    <x v="1"/>
    <s v="CATE-EEQ-GD006-2020"/>
    <s v="CE-20200001860302 "/>
    <n v="21826"/>
    <s v="TRANSF. MONOF. AUTOPROTEGIDO (CSP) 50 KVA, 6300 - 120/240 V"/>
    <x v="0"/>
    <n v="168900"/>
    <m/>
    <m/>
    <m/>
    <m/>
    <m/>
    <n v="72300"/>
    <n v="72300"/>
    <n v="96600"/>
    <n v="-24300"/>
    <x v="14"/>
    <d v="2020-06-03T00:00:00"/>
    <n v="2"/>
    <s v="LARCO DIMARY"/>
    <m/>
    <m/>
    <m/>
    <s v="COMPAÑIA ANONIMA MORETRAN"/>
    <s v="0990331944001"/>
    <s v="Carla Elizabeth Revelo Flores"/>
    <m/>
  </r>
  <r>
    <x v="0"/>
    <x v="1"/>
    <x v="0"/>
    <s v="CE"/>
    <x v="0"/>
    <x v="1"/>
    <s v="CATE-EEQ-GD006-2020"/>
    <s v="CE-20200001860303"/>
    <n v="21828"/>
    <s v="TRANSF. MONOF. AUTOPROTEGIDO (CSP) 10 KVA, 22860 GRDY/13200 - 120/240 V"/>
    <x v="0"/>
    <n v="13400"/>
    <m/>
    <m/>
    <m/>
    <m/>
    <m/>
    <n v="6309.9999999999991"/>
    <n v="6309.9999999999991"/>
    <n v="7090.0000000000009"/>
    <n v="-780.00000000000182"/>
    <x v="14"/>
    <d v="2020-06-03T00:00:00"/>
    <n v="2"/>
    <s v="LARCO DIMARY"/>
    <m/>
    <m/>
    <m/>
    <s v="INDUSTRIA ANDINA DE TRANSFORMADORES S.A."/>
    <s v="0990169640001"/>
    <s v="Carla Elizabeth Revelo Flores"/>
    <m/>
  </r>
  <r>
    <x v="0"/>
    <x v="1"/>
    <x v="0"/>
    <s v="CE"/>
    <x v="0"/>
    <x v="1"/>
    <s v="CATE-EEQ-GD006-2020"/>
    <s v="CE-20200001860304"/>
    <n v="21828"/>
    <s v="TRANSF. MONOF. AUTOPROTEGIDO (CSP) 37.5 KVA, 22860 GRDY/13200 - 120/240 V "/>
    <x v="0"/>
    <n v="173950"/>
    <m/>
    <m/>
    <m/>
    <m/>
    <m/>
    <n v="70715.999999999985"/>
    <n v="70715.999999999985"/>
    <n v="103234.00000000001"/>
    <n v="-32518.000000000029"/>
    <x v="14"/>
    <d v="2020-06-03T00:00:00"/>
    <n v="2"/>
    <s v="LARCO DIMARY"/>
    <m/>
    <m/>
    <m/>
    <s v="INDUSTRIA ANDINA DE TRANSFORMADORES S.A."/>
    <s v="0990169640001"/>
    <s v="Carla Elizabeth Revelo Flores"/>
    <m/>
  </r>
  <r>
    <x v="0"/>
    <x v="1"/>
    <x v="0"/>
    <s v="CE"/>
    <x v="0"/>
    <x v="1"/>
    <s v="CATE-EEQ-GD006-2020"/>
    <s v="CE-20200001860305"/>
    <n v="21828"/>
    <s v="TRANSF. MONOF. AUTOPROTEGIDO (CSP) 50 KVA, 22860 GRDY/13200 - 120/240 V "/>
    <x v="0"/>
    <n v="210970"/>
    <m/>
    <m/>
    <m/>
    <m/>
    <m/>
    <n v="95199.999999999985"/>
    <n v="95199.999999999985"/>
    <n v="115770.00000000001"/>
    <n v="-20570.000000000029"/>
    <x v="14"/>
    <d v="2020-06-03T00:00:00"/>
    <n v="2"/>
    <s v="LARCO DIMARY"/>
    <m/>
    <m/>
    <m/>
    <s v="INDUSTRIA ANDINA DE TRANSFORMADORES S.A."/>
    <s v="0990169640001"/>
    <s v="Carla Elizabeth Revelo Flores"/>
    <m/>
  </r>
  <r>
    <x v="0"/>
    <x v="1"/>
    <x v="0"/>
    <s v="CE"/>
    <x v="0"/>
    <x v="1"/>
    <s v="CATE-EEQ-GD006-2020"/>
    <s v="CE-20200001860306"/>
    <n v="21829"/>
    <s v="TRANSF. MONOF. AUTOPROTEGIDO (CSP) 37.5 KVA, 13200 GRDY/7620 V - 120/240V"/>
    <x v="0"/>
    <n v="7500"/>
    <m/>
    <m/>
    <m/>
    <m/>
    <m/>
    <n v="3446.9999999999995"/>
    <n v="3446.9999999999995"/>
    <n v="4053.0000000000005"/>
    <n v="-606.00000000000091"/>
    <x v="14"/>
    <d v="2020-06-03T00:00:00"/>
    <n v="2"/>
    <s v="LARCO DIMARY"/>
    <m/>
    <m/>
    <m/>
    <s v="INDUSTRIA ANDINA DE TRANSFORMADORES S.A."/>
    <s v="0990169640001"/>
    <s v="Carla Elizabeth Revelo Flores"/>
    <m/>
  </r>
  <r>
    <x v="0"/>
    <x v="1"/>
    <x v="0"/>
    <s v="CE"/>
    <x v="0"/>
    <x v="1"/>
    <s v="CATE-EEQ-GD006-2020"/>
    <s v="CE-20200001860307"/>
    <n v="21829"/>
    <s v="TRANSF. MONOF. AUTOPROTEGIDO (CSP) 15 KVA, 13200 GRDY/7620 V - 120/240 V"/>
    <x v="0"/>
    <n v="27200"/>
    <m/>
    <m/>
    <m/>
    <m/>
    <m/>
    <n v="13819.999999999998"/>
    <n v="13819.999999999998"/>
    <n v="13380.000000000002"/>
    <n v="439.99999999999636"/>
    <x v="14"/>
    <d v="2020-06-03T00:00:00"/>
    <n v="2"/>
    <s v="LARCO DIMARY"/>
    <m/>
    <m/>
    <m/>
    <s v="INDUSTRIA ANDINA DE TRANSFORMADORES S.A."/>
    <s v="0990169640001"/>
    <s v="Carla Elizabeth Revelo Flores"/>
    <m/>
  </r>
  <r>
    <x v="0"/>
    <x v="2"/>
    <x v="0"/>
    <s v="CE"/>
    <x v="0"/>
    <x v="0"/>
    <s v="CATE-EEQ-GC001-2020"/>
    <s v="CE-20200001860359"/>
    <n v="21846"/>
    <s v="CAJAS DE PROTECCION METALICAS PARA MEDIDOR DE ENERGIA ELECTRICA POLIFASICO, 400X220X125 MM"/>
    <x v="0"/>
    <n v="10510.5"/>
    <m/>
    <m/>
    <m/>
    <m/>
    <m/>
    <n v="10114.649999999998"/>
    <n v="10114.649999999998"/>
    <n v="395.85000000000218"/>
    <n v="9718.7999999999956"/>
    <x v="14"/>
    <d v="2020-06-03T00:00:00"/>
    <n v="2"/>
    <s v="TIPANTA TANIA"/>
    <m/>
    <m/>
    <m/>
    <s v="ECUATORIANA DE MATRICERIA ECUAMATRIZ CIA LTDA"/>
    <s v="1890108241001"/>
    <s v="Diego Paul Guaña Freire"/>
    <m/>
  </r>
  <r>
    <x v="0"/>
    <x v="2"/>
    <x v="0"/>
    <s v="CE"/>
    <x v="0"/>
    <x v="0"/>
    <s v="CATE-EEQ-GC002-2020"/>
    <s v="CE-20200001860381"/>
    <n v="21845"/>
    <s v="CABLE DE AL, CABLEADO, 2 000 V, TTU, 4 AWG, 7 HILOS"/>
    <x v="0"/>
    <n v="63582.35"/>
    <m/>
    <m/>
    <m/>
    <m/>
    <m/>
    <n v="35136.584821428565"/>
    <n v="35136.584821428565"/>
    <n v="28445.765178571433"/>
    <n v="6690.8196428571318"/>
    <x v="14"/>
    <d v="2020-06-03T00:00:00"/>
    <n v="2"/>
    <s v="TIPANTA TANIA"/>
    <m/>
    <m/>
    <m/>
    <s v="INDUSTRIA ANDINA DE TRANSFORMADORES S.A."/>
    <s v="0990169640001"/>
    <s v="Diego Paul Guaña Freire"/>
    <m/>
  </r>
  <r>
    <x v="0"/>
    <x v="0"/>
    <x v="0"/>
    <s v="CE"/>
    <x v="0"/>
    <x v="1"/>
    <s v="CATE-EEQ-GAF004-2020"/>
    <s v="CE-20200001860580"/>
    <s v="21935 / 21958"/>
    <s v="BORDADOS DE ALTA CALIDAD DE HASTA 10 HILOS / CHOMPA IMPERMEABLE - MANGAS DESPRENDIBLES"/>
    <x v="0"/>
    <n v="19164.8"/>
    <m/>
    <m/>
    <m/>
    <m/>
    <m/>
    <n v="19164.8"/>
    <n v="19164.8"/>
    <n v="0"/>
    <n v="19164.8"/>
    <x v="15"/>
    <d v="2020-06-03T00:00:00"/>
    <n v="1"/>
    <s v="LARCO DIMARY"/>
    <m/>
    <m/>
    <m/>
    <s v="ASOCIACIÓN DE PRODUCCIÓN TEXTIL CREA ECUADOR &quot;ASOPROTEXCREC&quot;"/>
    <s v="1792650933001"/>
    <s v="Jose Coba"/>
    <m/>
  </r>
  <r>
    <x v="0"/>
    <x v="2"/>
    <x v="0"/>
    <s v="CE"/>
    <x v="0"/>
    <x v="0"/>
    <s v="CATE-EEQ-GC007-2020"/>
    <s v="CE-20200001872068"/>
    <n v="22199"/>
    <s v="ABRAZ ACERO GALV, PLETINA, 2 PERNOS, DOBL OJAL ESPIR 38X4 MM 160 MM PERNO ROSCA CORRIDA 12 X 150 MM"/>
    <x v="0"/>
    <n v="296600.64"/>
    <m/>
    <m/>
    <m/>
    <m/>
    <m/>
    <n v="278063.09999999998"/>
    <n v="278063.09999999998"/>
    <n v="18537.540000000037"/>
    <n v="259525.55999999994"/>
    <x v="16"/>
    <d v="2020-07-07T00:00:00"/>
    <n v="4"/>
    <s v="MUÑOZ ANDREA"/>
    <m/>
    <m/>
    <m/>
    <s v="GALVANICA CIA. LTDA."/>
    <s v="190354474001"/>
    <s v="Byron Quiroga"/>
    <m/>
  </r>
  <r>
    <x v="0"/>
    <x v="0"/>
    <x v="0"/>
    <s v="CE"/>
    <x v="0"/>
    <x v="0"/>
    <s v="CATE-EEQ-GAF006-2020"/>
    <s v="CE-20200001873395"/>
    <n v="22113"/>
    <s v="ARCHIVADORES TAMANO OFICIO LOMO 8 CMS*"/>
    <x v="0"/>
    <n v="12546.56"/>
    <m/>
    <m/>
    <m/>
    <m/>
    <m/>
    <n v="6153.0110000000004"/>
    <n v="6153.0110000000004"/>
    <n v="6393.5489999999991"/>
    <n v="-240.53799999999865"/>
    <x v="17"/>
    <d v="2020-07-10T00:00:00"/>
    <n v="2"/>
    <s v="URBANO MARGARITA"/>
    <m/>
    <m/>
    <m/>
    <s v="COMPAÑIA GENERAL DE COMERCIO COGECOMSA S. A."/>
    <s v="1790732657001"/>
    <s v="Alejandra Burbano"/>
    <m/>
  </r>
  <r>
    <x v="0"/>
    <x v="0"/>
    <x v="0"/>
    <s v="CE"/>
    <x v="0"/>
    <x v="1"/>
    <s v="CATE-EEQ-GAF006-2020"/>
    <s v="CE-20200001873419"/>
    <n v="22113"/>
    <s v="ARCHIVADORES TAMANO TELEGRAMA LOMO 8CMS*"/>
    <x v="0"/>
    <n v="174.07"/>
    <m/>
    <m/>
    <m/>
    <m/>
    <m/>
    <n v="86.52"/>
    <n v="86.52"/>
    <n v="87.55"/>
    <n v="-1.0300000000000011"/>
    <x v="17"/>
    <d v="2020-07-10T00:00:00"/>
    <n v="2"/>
    <s v="URBANO MARGARITA"/>
    <m/>
    <m/>
    <m/>
    <s v="COMPAÑIA GENERAL DE COMERCIO COGECOMSA S. A."/>
    <s v="1790732657001"/>
    <s v="Alejandra Burbano"/>
    <m/>
  </r>
  <r>
    <x v="0"/>
    <x v="0"/>
    <x v="0"/>
    <s v="CE"/>
    <x v="0"/>
    <x v="0"/>
    <s v="CATE-EEQ-GAF008-2020"/>
    <s v="CE-20200001875043"/>
    <n v="22017"/>
    <s v="SHAMPOO PARA AUTOS GALON*"/>
    <x v="0"/>
    <n v="123.81"/>
    <m/>
    <m/>
    <m/>
    <m/>
    <m/>
    <n v="110"/>
    <n v="110"/>
    <n v="13.810000000000002"/>
    <n v="96.19"/>
    <x v="18"/>
    <d v="2020-07-15T00:00:00"/>
    <n v="2"/>
    <s v="LARCO DIMARY"/>
    <m/>
    <m/>
    <m/>
    <s v="ABOLINE S.A."/>
    <m/>
    <s v="Roberto Stalin Toapanta Luna"/>
    <m/>
  </r>
  <r>
    <x v="0"/>
    <x v="1"/>
    <x v="0"/>
    <s v="CE"/>
    <x v="0"/>
    <x v="0"/>
    <s v="CATE-EEQ-GD009-2020"/>
    <s v="CE-20200001875808"/>
    <n v="22160"/>
    <s v="TRANSF. MONOF. AUTOPROTEGIDO (CSP) 75 KVA, 22860 GRDY/13200 - 120/240 V"/>
    <x v="0"/>
    <n v="167310"/>
    <m/>
    <m/>
    <m/>
    <m/>
    <m/>
    <n v="70200"/>
    <n v="70200"/>
    <n v="97110"/>
    <n v="-26910"/>
    <x v="19"/>
    <d v="2020-07-16T00:00:00"/>
    <n v="2"/>
    <s v="LARCO DIMARY"/>
    <m/>
    <m/>
    <m/>
    <s v="INDUSTRIAS ELECTRICAS RYMEL ECUADOR IERE S.A."/>
    <s v="0993045462001"/>
    <s v="Carla Revelo"/>
    <m/>
  </r>
  <r>
    <x v="0"/>
    <x v="0"/>
    <x v="0"/>
    <s v="CE"/>
    <x v="0"/>
    <x v="0"/>
    <s v="CATE-EEQ-GAF0011-2020"/>
    <s v="CE-20200001892032"/>
    <n v="22274"/>
    <s v="FRANELA CORTADA 1 METRO*"/>
    <x v="0"/>
    <n v="2130.04"/>
    <m/>
    <m/>
    <m/>
    <m/>
    <m/>
    <n v="1845.69"/>
    <n v="1845.69"/>
    <n v="284.34999999999991"/>
    <n v="1561.3400000000001"/>
    <x v="20"/>
    <d v="2020-08-24T00:00:00"/>
    <n v="4"/>
    <s v="LARCO DIMARY"/>
    <m/>
    <m/>
    <m/>
    <s v=" Suquillo Andrango Marco Vinicio"/>
    <s v="1710201102001"/>
    <s v="Bertha Rivadeniera"/>
    <m/>
  </r>
  <r>
    <x v="0"/>
    <x v="0"/>
    <x v="0"/>
    <s v="CE"/>
    <x v="0"/>
    <x v="1"/>
    <s v="CATE-EEQ-GAF0011-2020"/>
    <s v="CE-20200001892047"/>
    <n v="22274"/>
    <s v=" ESPONJA PARA LAVAR PLATOS FIBRA MIXTA*"/>
    <x v="0"/>
    <n v="11.5"/>
    <m/>
    <m/>
    <m/>
    <m/>
    <m/>
    <n v="11.5"/>
    <n v="11"/>
    <n v="0.5"/>
    <n v="11"/>
    <x v="20"/>
    <d v="2020-08-24T00:00:00"/>
    <n v="4"/>
    <s v="LARCO DIMARY"/>
    <m/>
    <m/>
    <m/>
    <s v="COMPAÑIA GENERAL DE COMERCIO COGECOMSA S. A."/>
    <s v="1790732657001"/>
    <s v="Bertha Rivadeniera"/>
    <m/>
  </r>
  <r>
    <x v="0"/>
    <x v="0"/>
    <x v="0"/>
    <s v="CE"/>
    <x v="0"/>
    <x v="1"/>
    <s v="CATE-EEQ-GAF0011-2020"/>
    <s v="CE-20200001892082"/>
    <n v="22274"/>
    <s v="DISPENSADOR DE JABON LIQUIDO CON BOTELLA RELLENABLE HASTA DE 800 ML*"/>
    <x v="0"/>
    <n v="2874"/>
    <m/>
    <m/>
    <m/>
    <m/>
    <m/>
    <n v="2874"/>
    <n v="1675.5"/>
    <n v="1198.5"/>
    <n v="1675.5"/>
    <x v="20"/>
    <d v="2020-08-24T00:00:00"/>
    <n v="4"/>
    <s v="LARCO DIMARY"/>
    <m/>
    <m/>
    <m/>
    <s v="COMPAÑIA GENERAL DE COMERCIO COGECOMSA S. A."/>
    <s v="1790732657001"/>
    <s v="Bertha Rivadeniera"/>
    <m/>
  </r>
  <r>
    <x v="0"/>
    <x v="0"/>
    <x v="0"/>
    <s v="CE"/>
    <x v="0"/>
    <x v="1"/>
    <s v="CATE-EEQ-GAF0011-2020"/>
    <s v="CE-20200001892089"/>
    <n v="22274"/>
    <s v="DISPENSADOR DE PAPEL HIGIENICO PARA ROLLOS JUMBO*"/>
    <x v="0"/>
    <n v="1122"/>
    <m/>
    <m/>
    <m/>
    <m/>
    <m/>
    <n v="1122"/>
    <n v="568.5"/>
    <n v="553.5"/>
    <n v="568.5"/>
    <x v="20"/>
    <d v="2020-08-24T00:00:00"/>
    <n v="4"/>
    <s v="LARCO DIMARY"/>
    <m/>
    <m/>
    <m/>
    <s v="COMPAÑIA GENERAL DE COMERCIO COGECOMSA S. A."/>
    <s v="1790732657001"/>
    <s v="Bertha Rivadeniera"/>
    <m/>
  </r>
  <r>
    <x v="0"/>
    <x v="0"/>
    <x v="0"/>
    <s v="CE"/>
    <x v="0"/>
    <x v="1"/>
    <s v="CATE-EEQ-GAF0011-2020"/>
    <s v="CE-20200001892107"/>
    <n v="22274"/>
    <s v="JABÓN DE TOCADOR EN BARRA 125 GR*_x000a_"/>
    <x v="0"/>
    <n v="1252.8"/>
    <m/>
    <m/>
    <m/>
    <m/>
    <m/>
    <n v="1137.5999999999999"/>
    <n v="1137.5999999999999"/>
    <n v="115.20000000000005"/>
    <n v="1022.3999999999999"/>
    <x v="20"/>
    <d v="2020-08-24T00:00:00"/>
    <n v="4"/>
    <s v="LARCO DIMARY"/>
    <m/>
    <m/>
    <m/>
    <s v=" Suquillo Andrango Marco Vinicio"/>
    <s v="1710201102001"/>
    <s v="Bertha Rivadeniera"/>
    <m/>
  </r>
  <r>
    <x v="0"/>
    <x v="0"/>
    <x v="0"/>
    <s v="CE"/>
    <x v="0"/>
    <x v="1"/>
    <s v="CATE-EEQ-GAF0011-2020"/>
    <s v="CE-20200001892115"/>
    <n v="22274"/>
    <s v=" TRAPEADOR DE PLANO DE 30 - 40 CM*"/>
    <x v="0"/>
    <n v="474.72"/>
    <m/>
    <m/>
    <m/>
    <m/>
    <m/>
    <n v="474.72"/>
    <n v="214.14"/>
    <n v="260.58000000000004"/>
    <n v="214.14"/>
    <x v="20"/>
    <d v="2020-08-24T00:00:00"/>
    <n v="4"/>
    <s v="LARCO DIMARY"/>
    <m/>
    <m/>
    <m/>
    <s v="PAUCAR ALMEIDA MONICA PAULINA"/>
    <s v="1713823365001"/>
    <s v="Bertha Rivadeniera"/>
    <m/>
  </r>
  <r>
    <x v="0"/>
    <x v="1"/>
    <x v="0"/>
    <s v="CE"/>
    <x v="0"/>
    <x v="0"/>
    <s v="CATE-EEQ-GD012-2020"/>
    <s v="CE-20200001889307"/>
    <n v="22225"/>
    <s v="DUPLEX DE AL, AAC, CABLEADO,NEUTRO AISLADO,600 V,XLPE,2x4 AWG"/>
    <x v="0"/>
    <n v="151580"/>
    <m/>
    <m/>
    <m/>
    <m/>
    <m/>
    <n v="76368"/>
    <n v="61965.9"/>
    <n v="89614.1"/>
    <n v="-13246.100000000006"/>
    <x v="21"/>
    <d v="2020-08-18T00:00:00"/>
    <n v="5"/>
    <s v="MUÑOZ ANDREA"/>
    <m/>
    <m/>
    <m/>
    <s v=" ECUACABLE S.A."/>
    <s v="0992497025001"/>
    <s v="Carla Revelo"/>
    <m/>
  </r>
  <r>
    <x v="0"/>
    <x v="1"/>
    <x v="0"/>
    <s v="CE"/>
    <x v="0"/>
    <x v="1"/>
    <s v="CATE-EEQ-GD012-2020"/>
    <s v="CE-20200001889310"/>
    <n v="22225"/>
    <s v="DUPLEX DE AL, AAC, CABLEADO,NEUTRO AISLADO,600 V,XLPE,2x6 AWG"/>
    <x v="0"/>
    <n v="76368"/>
    <m/>
    <m/>
    <m/>
    <m/>
    <m/>
    <n v="34823.800000000003"/>
    <n v="34823.800000000003"/>
    <n v="41544.199999999997"/>
    <n v="-6720.3999999999942"/>
    <x v="21"/>
    <d v="2020-08-18T00:00:00"/>
    <n v="5"/>
    <s v="MUÑOZ ANDREA"/>
    <m/>
    <m/>
    <m/>
    <s v=" ECUACABLE S.A."/>
    <s v="0992497025001"/>
    <s v="Carla Revelo"/>
    <m/>
  </r>
  <r>
    <x v="0"/>
    <x v="0"/>
    <x v="0"/>
    <s v="CE"/>
    <x v="0"/>
    <x v="0"/>
    <s v=" CATE-EEQ-GAF012-2020"/>
    <s v="CE-20200001892172"/>
    <n v="22275"/>
    <s v="ESCRITORIO TIPO 8"/>
    <x v="0"/>
    <n v="2294.83"/>
    <m/>
    <m/>
    <m/>
    <m/>
    <m/>
    <n v="2294.83"/>
    <n v="2294.83"/>
    <n v="0"/>
    <n v="2294.83"/>
    <x v="20"/>
    <d v="2020-08-21T00:00:00"/>
    <n v="1"/>
    <s v="LARCO DIMARY"/>
    <m/>
    <m/>
    <m/>
    <s v=" GALLEGOS HERRERA MAURO VINICIO"/>
    <s v="1708243777001"/>
    <s v="Elida Zurita"/>
    <m/>
  </r>
  <r>
    <x v="0"/>
    <x v="0"/>
    <x v="0"/>
    <s v="CE"/>
    <x v="0"/>
    <x v="1"/>
    <s v=" CATE-EEQ-GAF012-2020"/>
    <s v="CE-20200001892173"/>
    <n v="22275"/>
    <s v="CASILLERO – 9 PUERTAS"/>
    <x v="0"/>
    <n v="1819.44"/>
    <m/>
    <m/>
    <m/>
    <m/>
    <m/>
    <n v="1819.44"/>
    <n v="1819.44"/>
    <n v="0"/>
    <n v="1819.44"/>
    <x v="20"/>
    <d v="2020-08-21T00:00:00"/>
    <n v="1"/>
    <s v="LARCO DIMARY"/>
    <m/>
    <m/>
    <m/>
    <s v=" Guacho Cóndor Neptali ."/>
    <s v="1705324927001"/>
    <s v="Elida Zurita"/>
    <m/>
  </r>
  <r>
    <x v="0"/>
    <x v="0"/>
    <x v="0"/>
    <s v="CE"/>
    <x v="0"/>
    <x v="1"/>
    <s v=" CATE-EEQ-GAF012-2020"/>
    <s v="CE-20200001892174"/>
    <n v="22275"/>
    <s v="ARCHIVADOR 480mmX630mmX1300mm"/>
    <x v="0"/>
    <n v="1560"/>
    <m/>
    <m/>
    <m/>
    <m/>
    <m/>
    <n v="1536.24"/>
    <n v="1536.24"/>
    <n v="23.759999999999991"/>
    <n v="1512.48"/>
    <x v="20"/>
    <d v="2020-08-21T00:00:00"/>
    <n v="1"/>
    <s v="LARCO DIMARY"/>
    <m/>
    <m/>
    <m/>
    <s v=" MOBILIARIO Y AMBIENTES METMEL S A"/>
    <s v="1792835941001"/>
    <s v="Elida Zurita"/>
    <m/>
  </r>
  <r>
    <x v="0"/>
    <x v="0"/>
    <x v="0"/>
    <s v="CE"/>
    <x v="0"/>
    <x v="0"/>
    <s v="CATE-EEQ-GAF013-2020"/>
    <s v="CE-20200001892181"/>
    <n v="22211"/>
    <s v="PARES DE PILAS AAA (ALCALINA)*"/>
    <x v="0"/>
    <n v="320.52999999999997"/>
    <m/>
    <m/>
    <m/>
    <m/>
    <m/>
    <n v="205.87"/>
    <n v="205.87"/>
    <n v="114.65999999999997"/>
    <n v="91.210000000000036"/>
    <x v="20"/>
    <d v="2020-08-24T00:00:00"/>
    <n v="4"/>
    <s v="LARCO DIMARY"/>
    <m/>
    <m/>
    <m/>
    <s v="CODYXOPAPER CIA. LTDA."/>
    <s v="1791775643001"/>
    <s v="Alejandra Burbano"/>
    <m/>
  </r>
  <r>
    <x v="0"/>
    <x v="0"/>
    <x v="0"/>
    <s v="CE"/>
    <x v="0"/>
    <x v="1"/>
    <s v="CATE-EEQ-GAF013-2020"/>
    <s v="CE-20200001892211"/>
    <n v="22211"/>
    <s v="PARES DE PILAS AA (ALCALINA)*"/>
    <x v="0"/>
    <n v="117.04"/>
    <m/>
    <m/>
    <m/>
    <m/>
    <m/>
    <n v="60.84"/>
    <n v="60.84"/>
    <n v="56.2"/>
    <n v="4.6400000000000006"/>
    <x v="20"/>
    <d v="2020-08-24T00:00:00"/>
    <n v="4"/>
    <s v="LARCO DIMARY"/>
    <m/>
    <m/>
    <m/>
    <s v="COMPAÑIA GENERAL DE COMERCIO COGECOMSA S. A."/>
    <s v="1790732657001"/>
    <s v="Alejandra Burbano"/>
    <m/>
  </r>
  <r>
    <x v="0"/>
    <x v="0"/>
    <x v="0"/>
    <s v="CE"/>
    <x v="0"/>
    <x v="0"/>
    <s v="CATE-EEQ-GAF010-2020"/>
    <s v="CE-20200001894247"/>
    <n v="4992"/>
    <s v="LIMPIEZA DE INTERIORES Y EXTERIORES TIPO III"/>
    <x v="0"/>
    <n v="35840.07"/>
    <m/>
    <m/>
    <m/>
    <m/>
    <m/>
    <n v="30720.76"/>
    <n v="30720.76"/>
    <n v="5119.3100000000013"/>
    <n v="25601.449999999997"/>
    <x v="22"/>
    <d v="2020-08-27T00:00:00"/>
    <n v="1"/>
    <s v="LARCO DIMARY"/>
    <m/>
    <m/>
    <m/>
    <s v="CLINERVIP CIA. LTDA."/>
    <s v="1791936493001"/>
    <s v="Fredy Fonseca"/>
    <m/>
  </r>
  <r>
    <x v="0"/>
    <x v="0"/>
    <x v="0"/>
    <s v="CE"/>
    <x v="0"/>
    <x v="0"/>
    <s v="CATE-EEQ-GAF014-2020"/>
    <s v="CE-20200001895190"/>
    <n v="22208"/>
    <s v="SEÑALADORES TIPO BANDERITAS*"/>
    <x v="0"/>
    <n v="1450.08"/>
    <m/>
    <m/>
    <m/>
    <m/>
    <m/>
    <n v="265.83999999999997"/>
    <n v="265.83999999999997"/>
    <n v="1184.24"/>
    <n v="-918.40000000000009"/>
    <x v="23"/>
    <d v="2020-08-31T00:00:00"/>
    <n v="4"/>
    <s v="LARCO DIMARY"/>
    <m/>
    <m/>
    <m/>
    <s v="CODYXOPAPER CIA. LTDA."/>
    <s v="1791775643001"/>
    <s v="Shirley Serrano"/>
    <m/>
  </r>
  <r>
    <x v="0"/>
    <x v="0"/>
    <x v="0"/>
    <s v="CE"/>
    <x v="0"/>
    <x v="1"/>
    <s v="CATE-EEQ-GAF014-2020"/>
    <s v="CE-20200001895191"/>
    <n v="22208"/>
    <s v="ETIQUETAS ADHESIVAS 6.3 X 4.45 T8*"/>
    <x v="0"/>
    <n v="80.66"/>
    <m/>
    <m/>
    <m/>
    <m/>
    <m/>
    <n v="46.87"/>
    <n v="46.87"/>
    <n v="33.79"/>
    <n v="13.079999999999998"/>
    <x v="23"/>
    <d v="2020-08-31T00:00:00"/>
    <n v="4"/>
    <s v="LARCO DIMARY"/>
    <m/>
    <m/>
    <m/>
    <s v="JURADO VILLAGOMEZ EDISON ANCIZAR"/>
    <s v="1710059575001"/>
    <s v="Shirley Serrano"/>
    <m/>
  </r>
  <r>
    <x v="0"/>
    <x v="0"/>
    <x v="0"/>
    <s v="CE"/>
    <x v="0"/>
    <x v="1"/>
    <s v="CATE-EEQ-GAF014-2020"/>
    <s v="CE-20200001895194"/>
    <n v="22208"/>
    <s v="PAPEL PARA SUMADORA (57 MMX 30M)*"/>
    <x v="0"/>
    <n v="49.28"/>
    <m/>
    <m/>
    <m/>
    <m/>
    <m/>
    <n v="43.12"/>
    <n v="43.12"/>
    <n v="6.1600000000000037"/>
    <n v="36.959999999999994"/>
    <x v="23"/>
    <d v="2020-08-31T00:00:00"/>
    <n v="4"/>
    <s v="LARCO DIMARY"/>
    <m/>
    <m/>
    <m/>
    <s v=" JURADO VILLAGOMEZ EDISON ANCIZAR"/>
    <s v="1710059575001"/>
    <s v="Shirley Serrano"/>
    <m/>
  </r>
  <r>
    <x v="0"/>
    <x v="0"/>
    <x v="0"/>
    <s v="CE"/>
    <x v="0"/>
    <x v="1"/>
    <s v="CATE-EEQ-GAF014-2020"/>
    <s v="CE-20200001895197"/>
    <n v="22208"/>
    <s v="CUADERNO ESPIRAL UNIVERSITARIO CUADROS 100 HOJAS*"/>
    <x v="0"/>
    <n v="265.58999999999997"/>
    <m/>
    <m/>
    <m/>
    <m/>
    <m/>
    <n v="166.61"/>
    <n v="166.61"/>
    <n v="98.979999999999961"/>
    <n v="67.630000000000052"/>
    <x v="23"/>
    <d v="2020-08-31T00:00:00"/>
    <n v="4"/>
    <s v="LARCO DIMARY"/>
    <m/>
    <m/>
    <m/>
    <s v=" ECUAEMPAQUES S.A."/>
    <s v="1791350529001"/>
    <s v="Shirley Serrano"/>
    <m/>
  </r>
  <r>
    <x v="0"/>
    <x v="0"/>
    <x v="0"/>
    <s v="CE"/>
    <x v="0"/>
    <x v="1"/>
    <s v="CATE-EEQ-GAF014-2020"/>
    <s v="CE-20200001895198"/>
    <n v="22208"/>
    <s v="BORRADOR (MEDIANO) PARA LAPIZ*"/>
    <x v="0"/>
    <n v="15.12"/>
    <m/>
    <m/>
    <m/>
    <m/>
    <m/>
    <n v="6.48"/>
    <n v="6.48"/>
    <n v="8.6399999999999988"/>
    <n v="-2.1599999999999984"/>
    <x v="23"/>
    <d v="2020-08-31T00:00:00"/>
    <n v="4"/>
    <s v="LARCO DIMARY"/>
    <m/>
    <m/>
    <m/>
    <s v="CODYXOPAPER CIA. LTDA."/>
    <s v="1791775643001"/>
    <s v="Shirley Serrano"/>
    <m/>
  </r>
  <r>
    <x v="0"/>
    <x v="0"/>
    <x v="0"/>
    <s v="CE"/>
    <x v="0"/>
    <x v="1"/>
    <s v="CATE-EEQ-GAF014-2020"/>
    <s v="CE-20200001895200"/>
    <n v="22208"/>
    <s v="BORRADOR DE PIZARRÓN (MADERA Y TELA)*"/>
    <x v="0"/>
    <n v="32"/>
    <m/>
    <m/>
    <m/>
    <m/>
    <m/>
    <n v="17.600000000000001"/>
    <n v="17.600000000000001"/>
    <n v="14.399999999999999"/>
    <n v="3.2000000000000028"/>
    <x v="23"/>
    <d v="2020-08-31T00:00:00"/>
    <n v="4"/>
    <s v="LARCO DIMARY"/>
    <m/>
    <m/>
    <m/>
    <s v=" Falconi Cisneros Jose Luis"/>
    <s v="1715241525001"/>
    <s v="Shirley Serrano"/>
    <m/>
  </r>
  <r>
    <x v="0"/>
    <x v="0"/>
    <x v="0"/>
    <s v="CE"/>
    <x v="0"/>
    <x v="1"/>
    <s v="CATE-EEQ-GAF014-2020"/>
    <s v=" CE-20200001895202"/>
    <n v="22208"/>
    <s v="CD S GRABABLES CON CAJA CD-R*"/>
    <x v="0"/>
    <n v="2911.97"/>
    <m/>
    <m/>
    <m/>
    <m/>
    <m/>
    <n v="1148.83"/>
    <n v="1148.83"/>
    <n v="1763.1399999999999"/>
    <n v="-614.30999999999995"/>
    <x v="23"/>
    <d v="2020-08-31T00:00:00"/>
    <n v="4"/>
    <s v="LARCO DIMARY"/>
    <m/>
    <m/>
    <m/>
    <s v="COMPAÑIA GENERAL DE COMERCIO COGECOMSA S. A."/>
    <s v="1790732657001"/>
    <s v="Shirley Serrano"/>
    <m/>
  </r>
  <r>
    <x v="0"/>
    <x v="0"/>
    <x v="0"/>
    <s v="CE"/>
    <x v="0"/>
    <x v="1"/>
    <s v="CATE-EEQ-GAF014-2020"/>
    <s v="CE-20200001895219"/>
    <n v="22208"/>
    <s v="TINTA CORRECTORA DE FRASCO CON BROCHA*"/>
    <x v="0"/>
    <n v="297.83"/>
    <m/>
    <m/>
    <m/>
    <m/>
    <m/>
    <n v="175.94"/>
    <n v="175.94"/>
    <n v="121.88999999999999"/>
    <n v="54.050000000000011"/>
    <x v="23"/>
    <d v="2020-08-31T00:00:00"/>
    <n v="4"/>
    <s v="LARCO DIMARY"/>
    <m/>
    <m/>
    <m/>
    <s v=" Falconi Cisneros Jose Luis"/>
    <s v="1715241525001"/>
    <s v="Shirley Serrano"/>
    <m/>
  </r>
  <r>
    <x v="0"/>
    <x v="0"/>
    <x v="0"/>
    <s v="CE"/>
    <x v="0"/>
    <x v="1"/>
    <s v="CATE-EEQ-GAF014-2020"/>
    <s v="CE-20200001895220"/>
    <n v="22208"/>
    <s v="TINTA CORRECTORA TIPO ESFERO*"/>
    <x v="0"/>
    <n v="1356.08"/>
    <m/>
    <m/>
    <m/>
    <m/>
    <m/>
    <n v="308.06599999999997"/>
    <n v="308.06599999999997"/>
    <n v="1048.0139999999999"/>
    <n v="-739.94799999999987"/>
    <x v="23"/>
    <d v="2020-08-31T00:00:00"/>
    <n v="4"/>
    <s v="LARCO DIMARY"/>
    <m/>
    <m/>
    <m/>
    <s v="CODYXOPAPER CIA. LTDA."/>
    <s v="1791775643001"/>
    <s v="Shirley Serrano"/>
    <m/>
  </r>
  <r>
    <x v="0"/>
    <x v="0"/>
    <x v="0"/>
    <s v="CE"/>
    <x v="0"/>
    <x v="1"/>
    <s v="CATE-EEQ-GAF014-2020"/>
    <s v="CE-20200001895221"/>
    <n v="22208"/>
    <s v="DVD-R CON CAJA*"/>
    <x v="0"/>
    <n v="3237.33"/>
    <m/>
    <m/>
    <m/>
    <m/>
    <m/>
    <n v="722.45"/>
    <n v="722.45"/>
    <n v="2514.88"/>
    <n v="-1792.43"/>
    <x v="23"/>
    <d v="2020-08-31T00:00:00"/>
    <n v="4"/>
    <s v="LARCO DIMARY"/>
    <m/>
    <m/>
    <m/>
    <s v=" Falconi Cisneros Jose Luis"/>
    <s v="1715241525001"/>
    <s v="Shirley Serrano"/>
    <m/>
  </r>
  <r>
    <x v="0"/>
    <x v="0"/>
    <x v="0"/>
    <s v="CE"/>
    <x v="0"/>
    <x v="1"/>
    <s v="CATE-EEQ-GAF014-2020"/>
    <s v="CE-20200001895222"/>
    <n v="22208"/>
    <s v=" PIZARRA LÍQUIDA PEDESTAL 200 CM X 120 CM*"/>
    <x v="0"/>
    <n v="2949.84"/>
    <m/>
    <m/>
    <m/>
    <m/>
    <m/>
    <n v="1776"/>
    <n v="1776"/>
    <n v="1173.8400000000001"/>
    <n v="602.15999999999985"/>
    <x v="23"/>
    <d v="2020-08-31T00:00:00"/>
    <n v="4"/>
    <s v="LARCO DIMARY"/>
    <m/>
    <m/>
    <m/>
    <s v="COMPAÑIA GENERAL DE COMERCIO COGECOMSA S. A."/>
    <s v="1790732657001"/>
    <s v="Shirley Serrano"/>
    <m/>
  </r>
  <r>
    <x v="0"/>
    <x v="0"/>
    <x v="0"/>
    <s v="CE"/>
    <x v="0"/>
    <x v="1"/>
    <s v="CATE-EEQ-GAF014-2020"/>
    <s v="CE-20200001895223"/>
    <n v="22208"/>
    <s v=" TINTA PARA ALMOHADILLA Y SELLO AZUL / NEGRA / VIOLETA / ROJA*"/>
    <x v="0"/>
    <n v="8.58"/>
    <m/>
    <m/>
    <m/>
    <m/>
    <m/>
    <n v="4.9400000000000004"/>
    <n v="4.9400000000000004"/>
    <n v="3.6399999999999997"/>
    <n v="1.3000000000000007"/>
    <x v="23"/>
    <d v="2020-08-31T00:00:00"/>
    <n v="4"/>
    <s v="LARCO DIMARY"/>
    <m/>
    <m/>
    <m/>
    <s v="CODYXOPAPER CIA. LTDA."/>
    <s v="1791775643001"/>
    <s v="Shirley Serrano"/>
    <m/>
  </r>
  <r>
    <x v="0"/>
    <x v="0"/>
    <x v="0"/>
    <s v="CE"/>
    <x v="0"/>
    <x v="1"/>
    <s v="CATE-EEQ-GAF014-2020"/>
    <s v="CE-20200001895224"/>
    <n v="22208"/>
    <s v=" ANILLOS ADHESIVOS REFUERZOS DE HOJAS (PAPEL) 500U*"/>
    <x v="0"/>
    <n v="14.04"/>
    <m/>
    <m/>
    <m/>
    <m/>
    <m/>
    <n v="11.88"/>
    <n v="11.88"/>
    <n v="2.1599999999999984"/>
    <n v="9.7200000000000024"/>
    <x v="23"/>
    <d v="2020-08-31T00:00:00"/>
    <n v="4"/>
    <s v="LARCO DIMARY"/>
    <m/>
    <m/>
    <m/>
    <s v="COMPAÑIA GENERAL DE COMERCIO COGECOMSA S. A."/>
    <s v="1790732657001"/>
    <s v="Shirley Serrano"/>
    <m/>
  </r>
  <r>
    <x v="0"/>
    <x v="0"/>
    <x v="0"/>
    <s v="CE"/>
    <x v="0"/>
    <x v="1"/>
    <s v="CATE-EEQ-GAF014-2020"/>
    <s v="CE-20200001895225"/>
    <n v="22208"/>
    <s v="TABLA PARA APUNTES (APOYAMANOS) PLÁSTICO*"/>
    <x v="0"/>
    <n v="68.88"/>
    <m/>
    <m/>
    <m/>
    <m/>
    <m/>
    <n v="44.89"/>
    <n v="44.89"/>
    <n v="23.989999999999995"/>
    <n v="20.900000000000006"/>
    <x v="23"/>
    <d v="2020-08-31T00:00:00"/>
    <n v="4"/>
    <s v="LARCO DIMARY"/>
    <m/>
    <m/>
    <m/>
    <s v=" Falconi Cisneros Jose Luis"/>
    <s v="1715241525001"/>
    <s v="Shirley Serrano"/>
    <m/>
  </r>
  <r>
    <x v="0"/>
    <x v="0"/>
    <x v="0"/>
    <s v="CE"/>
    <x v="0"/>
    <x v="1"/>
    <s v="CATE-EEQ-GAF014-2020"/>
    <s v="CE-20200001895226"/>
    <n v="22208"/>
    <s v="BASE PARA EXFOLIADOR*"/>
    <x v="0"/>
    <n v="223.68"/>
    <m/>
    <m/>
    <m/>
    <m/>
    <m/>
    <n v="218.16"/>
    <n v="218.16"/>
    <n v="5.5200000000000102"/>
    <n v="212.64"/>
    <x v="23"/>
    <d v="2020-08-31T00:00:00"/>
    <n v="4"/>
    <s v="LARCO DIMARY"/>
    <m/>
    <m/>
    <m/>
    <s v="COMPAÑIA GENERAL DE COMERCIO COGECOMSA S. A."/>
    <s v="1790732657001"/>
    <s v="Shirley Serrano"/>
    <m/>
  </r>
  <r>
    <x v="0"/>
    <x v="0"/>
    <x v="0"/>
    <s v="CE"/>
    <x v="0"/>
    <x v="1"/>
    <s v="CATE-EEQ-GAF014-2020"/>
    <s v="CE-20200001895227"/>
    <n v="22208"/>
    <s v="PROTECTOR DE HOJA A4 PLASTI. TRANSPARE. DELGA (1 UNI)*"/>
    <x v="0"/>
    <n v="38.549999999999997"/>
    <m/>
    <m/>
    <m/>
    <m/>
    <m/>
    <n v="37"/>
    <n v="37"/>
    <n v="1.5499999999999972"/>
    <n v="35.450000000000003"/>
    <x v="23"/>
    <d v="2020-08-31T00:00:00"/>
    <n v="4"/>
    <s v="LARCO DIMARY"/>
    <m/>
    <m/>
    <m/>
    <s v="COMPAÑIA GENERAL DE COMERCIO COGECOMSA S. A."/>
    <s v="1790732657001"/>
    <s v="Shirley Serrano"/>
    <m/>
  </r>
  <r>
    <x v="0"/>
    <x v="0"/>
    <x v="0"/>
    <s v="CE"/>
    <x v="0"/>
    <x v="1"/>
    <s v="CATE-EEQ-GAF014-2020"/>
    <s v="CE-20200001895228"/>
    <n v="22208"/>
    <s v="CUCHILLAS PARA ESTILETE (REPUESTO) GRANDE 10U*"/>
    <x v="0"/>
    <n v="136.08000000000001"/>
    <m/>
    <m/>
    <m/>
    <m/>
    <m/>
    <n v="82.08"/>
    <n v="82.08"/>
    <n v="54.000000000000014"/>
    <n v="28.079999999999984"/>
    <x v="23"/>
    <d v="2020-08-31T00:00:00"/>
    <n v="4"/>
    <s v="LARCO DIMARY"/>
    <m/>
    <m/>
    <m/>
    <s v="COMPAÑIA GENERAL DE COMERCIO COGECOMSA S. A."/>
    <s v="1790732657001"/>
    <s v="Shirley Serrano"/>
    <m/>
  </r>
  <r>
    <x v="0"/>
    <x v="0"/>
    <x v="0"/>
    <s v="CE"/>
    <x v="0"/>
    <x v="1"/>
    <s v="CATE-EEQ-GAF014-2020"/>
    <s v="CE-20200001895229"/>
    <n v="22208"/>
    <s v="GRAPADORA NORMAL METALICA GRANDE*"/>
    <x v="0"/>
    <n v="71.55"/>
    <m/>
    <m/>
    <m/>
    <m/>
    <m/>
    <n v="71.55"/>
    <n v="71.55"/>
    <n v="0"/>
    <n v="71.55"/>
    <x v="23"/>
    <d v="2020-08-31T00:00:00"/>
    <n v="4"/>
    <s v="LARCO DIMARY"/>
    <m/>
    <m/>
    <m/>
    <s v="COMPAÑIA GENERAL DE COMERCIO COGECOMSA S. A."/>
    <s v="1790732657001"/>
    <s v="Shirley Serrano"/>
    <m/>
  </r>
  <r>
    <x v="0"/>
    <x v="0"/>
    <x v="0"/>
    <s v="CE"/>
    <x v="0"/>
    <x v="1"/>
    <s v="CATE-EEQ-GAF014-2020"/>
    <s v="CE-20200001895230"/>
    <n v="22208"/>
    <s v=" GRAPADORA INDUSTRIAL PARA 150 HOJAS*"/>
    <x v="0"/>
    <n v="268.2"/>
    <m/>
    <m/>
    <m/>
    <m/>
    <m/>
    <n v="237"/>
    <n v="237"/>
    <n v="31.199999999999989"/>
    <n v="205.8"/>
    <x v="23"/>
    <d v="2020-08-31T00:00:00"/>
    <n v="4"/>
    <s v="LARCO DIMARY"/>
    <m/>
    <m/>
    <m/>
    <s v="COMPAÑIA GENERAL DE COMERCIO COGECOMSA S. A."/>
    <s v="1790732657001"/>
    <s v="Shirley Serrano"/>
    <m/>
  </r>
  <r>
    <x v="0"/>
    <x v="0"/>
    <x v="0"/>
    <s v="CE"/>
    <x v="0"/>
    <x v="1"/>
    <s v="CATE-EEQ-GAF014-2020"/>
    <s v="CE-20200001895231"/>
    <n v="22208"/>
    <s v=" LIGAS 8 CM FUNDA DE 500 GR*"/>
    <x v="0"/>
    <n v="774.21"/>
    <m/>
    <m/>
    <m/>
    <m/>
    <m/>
    <n v="669.8"/>
    <n v="669.8"/>
    <n v="104.41000000000008"/>
    <n v="565.38999999999987"/>
    <x v="23"/>
    <d v="2020-08-31T00:00:00"/>
    <n v="4"/>
    <s v="LARCO DIMARY"/>
    <m/>
    <m/>
    <m/>
    <s v="COMPAÑIA GENERAL DE COMERCIO COGECOMSA S. A."/>
    <s v="1790732657001"/>
    <s v="Shirley Serrano"/>
    <m/>
  </r>
  <r>
    <x v="0"/>
    <x v="0"/>
    <x v="0"/>
    <s v="CE"/>
    <x v="0"/>
    <x v="1"/>
    <s v="CATE-EEQ-GAF014-2020"/>
    <s v=" CE-20200001895234"/>
    <n v="22208"/>
    <s v="MARCADOR PERMANENTE ROJO PUNTA GRUESA*"/>
    <x v="0"/>
    <n v="236.55"/>
    <m/>
    <m/>
    <m/>
    <m/>
    <m/>
    <n v="117.86"/>
    <n v="117.86"/>
    <n v="118.69000000000001"/>
    <n v="-0.83000000000001251"/>
    <x v="23"/>
    <d v="2020-08-31T00:00:00"/>
    <n v="4"/>
    <s v="LARCO DIMARY"/>
    <m/>
    <m/>
    <m/>
    <s v="ECUAEMPAQUES S.A."/>
    <s v="1791350529001"/>
    <s v="Shirley Serrano"/>
    <m/>
  </r>
  <r>
    <x v="0"/>
    <x v="0"/>
    <x v="0"/>
    <s v="CE"/>
    <x v="0"/>
    <x v="1"/>
    <s v="CATE-EEQ-GAF014-2020"/>
    <s v="CE-20200001895245"/>
    <n v="22208"/>
    <s v="MARCADOR PUNTA FINA AZUL*"/>
    <x v="0"/>
    <n v="776.75"/>
    <m/>
    <m/>
    <m/>
    <m/>
    <m/>
    <n v="573.6"/>
    <n v="573.6"/>
    <n v="203.14999999999998"/>
    <n v="370.45000000000005"/>
    <x v="23"/>
    <d v="2020-08-31T00:00:00"/>
    <n v="4"/>
    <s v="LARCO DIMARY"/>
    <m/>
    <m/>
    <m/>
    <s v="COMPAÑIA GENERAL DE COMERCIO COGECOMSA S. A."/>
    <s v="1790732657001"/>
    <s v="Shirley Serrano"/>
    <m/>
  </r>
  <r>
    <x v="0"/>
    <x v="0"/>
    <x v="0"/>
    <s v="CE"/>
    <x v="0"/>
    <x v="1"/>
    <s v="CATE-EEQ-GAF014-2020"/>
    <s v="CE-20200001895246"/>
    <n v="22208"/>
    <s v="LAPICES DE COLOR CAJA 12 UNIDADES*"/>
    <x v="0"/>
    <n v="3194.85"/>
    <m/>
    <m/>
    <m/>
    <m/>
    <m/>
    <n v="1794.17"/>
    <n v="1794.17"/>
    <n v="1400.6799999999998"/>
    <n v="393.49000000000024"/>
    <x v="23"/>
    <d v="2020-08-31T00:00:00"/>
    <n v="4"/>
    <s v="LARCO DIMARY"/>
    <m/>
    <m/>
    <m/>
    <s v="ECUAEMPAQUES S.A."/>
    <s v="1791350529001"/>
    <s v="Shirley Serrano"/>
    <m/>
  </r>
  <r>
    <x v="0"/>
    <x v="0"/>
    <x v="0"/>
    <s v="CE"/>
    <x v="0"/>
    <x v="1"/>
    <s v="CATE-EEQ-GAF014-2020"/>
    <s v=" CE-20200001895247"/>
    <n v="22208"/>
    <s v=" NOTAS ADHESIVAS CUBO DE 5 COLORES 3X3&quot;*"/>
    <x v="0"/>
    <n v="330"/>
    <m/>
    <m/>
    <m/>
    <m/>
    <m/>
    <n v="140"/>
    <n v="140"/>
    <n v="190"/>
    <n v="-50"/>
    <x v="23"/>
    <d v="2020-08-31T00:00:00"/>
    <n v="4"/>
    <s v="LARCO DIMARY"/>
    <m/>
    <m/>
    <m/>
    <s v="COMPAÑIA GENERAL DE COMERCIO COGECOMSA S. A."/>
    <s v="1790732657001"/>
    <s v="Shirley Serrano"/>
    <m/>
  </r>
  <r>
    <x v="0"/>
    <x v="0"/>
    <x v="0"/>
    <s v="CE"/>
    <x v="0"/>
    <x v="1"/>
    <s v="CATE-EEQ-GAF014-2020"/>
    <s v="CE-20200001895248"/>
    <n v="22208"/>
    <s v="MARCADOR TIZA LIQUIDA PUNTA GRUESA VARIOS COLORES*"/>
    <x v="0"/>
    <n v="1865.6"/>
    <m/>
    <m/>
    <m/>
    <m/>
    <m/>
    <n v="932.8"/>
    <n v="932.8"/>
    <n v="932.8"/>
    <n v="0"/>
    <x v="23"/>
    <d v="2020-08-31T00:00:00"/>
    <n v="4"/>
    <s v="LARCO DIMARY"/>
    <m/>
    <m/>
    <m/>
    <s v="ECUAEMPAQUES S.A."/>
    <s v="1791350529001"/>
    <s v="Shirley Serrano"/>
    <m/>
  </r>
  <r>
    <x v="0"/>
    <x v="0"/>
    <x v="0"/>
    <s v="CE"/>
    <x v="0"/>
    <x v="1"/>
    <s v="CATE-EEQ-GAF014-2020"/>
    <s v="CE-20200001895260"/>
    <n v="22208"/>
    <s v="REGLA PLÁSTICA 30 CM*"/>
    <x v="0"/>
    <n v="8.85"/>
    <m/>
    <m/>
    <m/>
    <m/>
    <m/>
    <n v="8.59"/>
    <n v="8.59"/>
    <n v="0.25999999999999979"/>
    <n v="8.33"/>
    <x v="23"/>
    <d v="2020-08-31T00:00:00"/>
    <n v="4"/>
    <s v="LARCO DIMARY"/>
    <m/>
    <m/>
    <m/>
    <s v="COMPAÑIA GENERAL DE COMERCIO COGECOMSA S. A."/>
    <s v="1790732657001"/>
    <s v="Shirley Serrano"/>
    <m/>
  </r>
  <r>
    <x v="0"/>
    <x v="0"/>
    <x v="0"/>
    <s v="CE"/>
    <x v="0"/>
    <x v="1"/>
    <s v="CATE-EEQ-GAF014-2020"/>
    <s v="CE-20200001895263"/>
    <n v="22208"/>
    <s v="SACAGRAPAS*"/>
    <x v="0"/>
    <n v="21.96"/>
    <m/>
    <m/>
    <m/>
    <m/>
    <m/>
    <n v="20.74"/>
    <n v="20.74"/>
    <n v="1.2200000000000024"/>
    <n v="19.519999999999996"/>
    <x v="23"/>
    <d v="2020-08-31T00:00:00"/>
    <n v="4"/>
    <s v="LARCO DIMARY"/>
    <m/>
    <m/>
    <m/>
    <s v="CODYXOPAPER CIA. LTDA."/>
    <s v="1791775643001"/>
    <s v="Shirley Serrano"/>
    <m/>
  </r>
  <r>
    <x v="0"/>
    <x v="0"/>
    <x v="0"/>
    <s v="CE"/>
    <x v="0"/>
    <x v="1"/>
    <s v="CATE-EEQ-GAF014-2020"/>
    <s v=" CE-20200001895268"/>
    <n v="22210"/>
    <s v="SEPARADORES PLÁSTICOS A4 FUNDA ABECEDARIO*"/>
    <x v="0"/>
    <n v="520"/>
    <m/>
    <m/>
    <m/>
    <m/>
    <m/>
    <n v="510.84"/>
    <n v="510.84"/>
    <n v="9.160000000000025"/>
    <n v="501.67999999999995"/>
    <x v="23"/>
    <d v="2020-08-31T00:00:00"/>
    <n v="4"/>
    <s v="LARCO DIMARY"/>
    <m/>
    <m/>
    <m/>
    <s v="COMPAÑIA GENERAL DE COMERCIO COGECOMSA S. A."/>
    <s v="1790732657001"/>
    <s v="Shirley Serrano"/>
    <m/>
  </r>
  <r>
    <x v="0"/>
    <x v="0"/>
    <x v="0"/>
    <s v="CE"/>
    <x v="0"/>
    <x v="1"/>
    <s v="CATE-EEQ-GAF014-2020"/>
    <s v=" CE-20200001895273"/>
    <n v="22210"/>
    <s v="SEPARADORES PLÁSTICOS A4 FUNDA 10 U*"/>
    <x v="0"/>
    <n v="746.24"/>
    <m/>
    <m/>
    <m/>
    <m/>
    <m/>
    <n v="373.12"/>
    <n v="373.12"/>
    <n v="373.12"/>
    <n v="0"/>
    <x v="23"/>
    <d v="2020-08-31T00:00:00"/>
    <n v="4"/>
    <s v="LARCO DIMARY"/>
    <m/>
    <m/>
    <m/>
    <s v="COMPAÑIA GENERAL DE COMERCIO COGECOMSA S. A."/>
    <s v="1790732657001"/>
    <s v="Shirley Serrano"/>
    <m/>
  </r>
  <r>
    <x v="0"/>
    <x v="0"/>
    <x v="0"/>
    <s v="CE"/>
    <x v="0"/>
    <x v="1"/>
    <s v="CATE-EEQ-GAF014-2020"/>
    <s v="CE-20200001895283"/>
    <n v="22210"/>
    <s v="SEPARADORES PLASTICOS A4 FUNDA NUMERICA 1-31*"/>
    <x v="0"/>
    <n v="304.56"/>
    <m/>
    <m/>
    <m/>
    <m/>
    <m/>
    <n v="296.45999999999998"/>
    <n v="296.45999999999998"/>
    <n v="8.1000000000000227"/>
    <n v="288.35999999999996"/>
    <x v="23"/>
    <d v="2020-08-31T00:00:00"/>
    <n v="4"/>
    <s v="LARCO DIMARY"/>
    <m/>
    <m/>
    <m/>
    <s v="COMPAÑIA GENERAL DE COMERCIO COGECOMSA S. A."/>
    <s v="1790732657001"/>
    <s v="Shirley Serrano"/>
    <m/>
  </r>
  <r>
    <x v="0"/>
    <x v="0"/>
    <x v="0"/>
    <s v="CE"/>
    <x v="0"/>
    <x v="1"/>
    <s v="CATE-EEQ-GAF014-2020"/>
    <s v="CE-20200001895287"/>
    <n v="22210"/>
    <s v="VINCHAS METÁLICAS DE CARPETA CAJA DE 50 U*"/>
    <x v="0"/>
    <n v="353.1"/>
    <m/>
    <m/>
    <m/>
    <m/>
    <m/>
    <n v="344.85"/>
    <n v="344.85"/>
    <n v="8.25"/>
    <n v="336.6"/>
    <x v="23"/>
    <d v="2020-08-31T00:00:00"/>
    <n v="4"/>
    <s v="LARCO DIMARY"/>
    <m/>
    <m/>
    <m/>
    <s v="CODYXOPAPER CIA. LTDA."/>
    <s v="1791775643001"/>
    <s v="Shirley Serrano"/>
    <m/>
  </r>
  <r>
    <x v="0"/>
    <x v="0"/>
    <x v="0"/>
    <s v="CE"/>
    <x v="0"/>
    <x v="1"/>
    <s v="CATE-EEQ-GAF014-2020"/>
    <s v="CE-20200001895288"/>
    <n v="22210"/>
    <s v="DISPENSADOR DE CINTA PEQUEÑO*"/>
    <x v="0"/>
    <n v="6.18"/>
    <m/>
    <m/>
    <m/>
    <m/>
    <m/>
    <n v="1.8"/>
    <n v="1.8"/>
    <n v="4.38"/>
    <n v="-2.58"/>
    <x v="23"/>
    <d v="2020-08-31T00:00:00"/>
    <n v="4"/>
    <s v="LARCO DIMARY"/>
    <m/>
    <m/>
    <m/>
    <s v="COMPAÑIA GENERAL DE COMERCIO COGECOMSA S. A."/>
    <s v="1790732657001"/>
    <s v="Shirley Serrano"/>
    <m/>
  </r>
  <r>
    <x v="0"/>
    <x v="0"/>
    <x v="0"/>
    <s v="CE"/>
    <x v="0"/>
    <x v="1"/>
    <s v="CATE-EEQ-GAF014-2020"/>
    <s v="CE-20200001895289"/>
    <n v="22210"/>
    <s v="ALMOHADILLA PARA TINTA*"/>
    <x v="0"/>
    <n v="15.84"/>
    <m/>
    <m/>
    <m/>
    <m/>
    <m/>
    <n v="13.2"/>
    <n v="13.2"/>
    <n v="2.6400000000000006"/>
    <n v="10.559999999999999"/>
    <x v="23"/>
    <d v="2020-08-31T00:00:00"/>
    <n v="4"/>
    <s v="LARCO DIMARY"/>
    <m/>
    <m/>
    <m/>
    <s v="COMPAÑIA GENERAL DE COMERCIO COGECOMSA S. A."/>
    <s v="1790732657001"/>
    <s v="Shirley Serrano"/>
    <m/>
  </r>
  <r>
    <x v="0"/>
    <x v="0"/>
    <x v="0"/>
    <s v="CE"/>
    <x v="0"/>
    <x v="1"/>
    <s v="CATE-EEQ-GAF014-2020"/>
    <s v="CE-20200001895312"/>
    <n v="22210"/>
    <s v="ESFEROGRAFICO AZUL PUNTA FINA*"/>
    <x v="0"/>
    <n v="716.56"/>
    <m/>
    <m/>
    <m/>
    <m/>
    <m/>
    <n v="151.58000000000001"/>
    <n v="151.58000000000001"/>
    <n v="564.9799999999999"/>
    <n v="-413.39999999999986"/>
    <x v="23"/>
    <d v="2020-08-31T00:00:00"/>
    <n v="4"/>
    <s v="LARCO DIMARY"/>
    <m/>
    <m/>
    <m/>
    <s v="ECUAEMPAQUES S.A."/>
    <s v="1791350529001"/>
    <s v="Shirley Serrano"/>
    <m/>
  </r>
  <r>
    <x v="0"/>
    <x v="0"/>
    <x v="0"/>
    <s v="CE"/>
    <x v="0"/>
    <x v="1"/>
    <s v="CATE-EEQ-GAF014-2020"/>
    <s v="CE-20200001895313"/>
    <n v="22210"/>
    <s v="ESFEROGRAFICO ROJO PUNTA FINA*"/>
    <x v="0"/>
    <n v="291.2"/>
    <m/>
    <m/>
    <m/>
    <m/>
    <m/>
    <n v="61.6"/>
    <n v="61.6"/>
    <n v="229.6"/>
    <n v="-168"/>
    <x v="23"/>
    <d v="2020-08-31T00:00:00"/>
    <n v="4"/>
    <s v="LARCO DIMARY"/>
    <m/>
    <m/>
    <m/>
    <s v="ECUAEMPAQUES S.A."/>
    <s v="1791350529001"/>
    <s v="Shirley Serrano"/>
    <m/>
  </r>
  <r>
    <x v="0"/>
    <x v="0"/>
    <x v="0"/>
    <s v="CE"/>
    <x v="0"/>
    <x v="1"/>
    <s v="CATE-EEQ-GAF014-2020"/>
    <s v=" CE-20200001895315"/>
    <n v="22210"/>
    <s v="ESFEROGRAFICO NEGRO PUNTA FINA*"/>
    <x v="0"/>
    <n v="62"/>
    <m/>
    <m/>
    <m/>
    <m/>
    <m/>
    <n v="11.76"/>
    <n v="11.76"/>
    <n v="50.24"/>
    <n v="-38.480000000000004"/>
    <x v="23"/>
    <d v="2020-08-31T00:00:00"/>
    <n v="4"/>
    <s v="LARCO DIMARY"/>
    <m/>
    <m/>
    <m/>
    <s v=" JURADO VILLAGOMEZ EDISON ANCIZAR"/>
    <s v="1710059575001"/>
    <s v="Shirley Serrano"/>
    <m/>
  </r>
  <r>
    <x v="0"/>
    <x v="0"/>
    <x v="0"/>
    <s v="CE"/>
    <x v="0"/>
    <x v="1"/>
    <s v="CATE-EEQ-GAF014-2020"/>
    <s v="CE-20200001895358"/>
    <n v="22210"/>
    <s v="PUNTERO LÁSER TIPO ESFERO*"/>
    <x v="0"/>
    <n v="577.79999999999995"/>
    <m/>
    <m/>
    <m/>
    <m/>
    <m/>
    <n v="507.6"/>
    <n v="507.6"/>
    <n v="70.199999999999932"/>
    <n v="437.40000000000009"/>
    <x v="23"/>
    <d v="2020-08-31T00:00:00"/>
    <n v="4"/>
    <s v="LARCO DIMARY"/>
    <m/>
    <m/>
    <m/>
    <s v="COMPAÑIA GENERAL DE COMERCIO COGECOMSA S. A."/>
    <s v="1790732657001"/>
    <s v="Shirley Serrano"/>
    <m/>
  </r>
  <r>
    <x v="0"/>
    <x v="0"/>
    <x v="0"/>
    <s v="CE"/>
    <x v="0"/>
    <x v="1"/>
    <s v="CATE-EEQ-GAF014-2020"/>
    <s v="CE-20200001895360"/>
    <n v="22210"/>
    <s v="MINAS 0.5 MM*"/>
    <x v="0"/>
    <n v="425.13"/>
    <m/>
    <m/>
    <m/>
    <m/>
    <m/>
    <n v="367.68"/>
    <n v="367.68"/>
    <n v="57.449999999999989"/>
    <n v="310.23"/>
    <x v="23"/>
    <d v="2020-08-31T00:00:00"/>
    <n v="4"/>
    <s v="LARCO DIMARY"/>
    <m/>
    <m/>
    <m/>
    <s v="COMPAÑIA GENERAL DE COMERCIO COGECOMSA S. A."/>
    <s v="1790732657001"/>
    <s v="Shirley Serrano"/>
    <m/>
  </r>
  <r>
    <x v="0"/>
    <x v="0"/>
    <x v="0"/>
    <s v="CE"/>
    <x v="0"/>
    <x v="1"/>
    <s v="CATE-EEQ-GAF014-2020"/>
    <s v=" CE-20200001895361"/>
    <n v="22210"/>
    <s v="PORTAMINAS PLÁSTICO 0,5 MM*"/>
    <x v="0"/>
    <n v="263.64"/>
    <m/>
    <m/>
    <m/>
    <m/>
    <m/>
    <n v="131.82"/>
    <n v="131.82"/>
    <n v="131.82"/>
    <n v="0"/>
    <x v="23"/>
    <d v="2020-08-31T00:00:00"/>
    <n v="4"/>
    <s v="LARCO DIMARY"/>
    <m/>
    <m/>
    <m/>
    <s v="ECUAEMPAQUES S.A."/>
    <s v="1791350529001"/>
    <s v="Shirley Serrano"/>
    <m/>
  </r>
  <r>
    <x v="0"/>
    <x v="0"/>
    <x v="0"/>
    <s v="CE"/>
    <x v="0"/>
    <x v="1"/>
    <s v="CATE-EEQ-GAF014-2020"/>
    <s v=" CE-20200001895362"/>
    <n v="22210"/>
    <s v=" LAPICES BICOLOR CAJA DE 12 UNIDADES*"/>
    <x v="0"/>
    <n v="64.48"/>
    <m/>
    <m/>
    <m/>
    <m/>
    <m/>
    <n v="53.21"/>
    <n v="53.21"/>
    <n v="11.270000000000003"/>
    <n v="41.94"/>
    <x v="23"/>
    <d v="2020-08-31T00:00:00"/>
    <n v="4"/>
    <s v="LARCO DIMARY"/>
    <m/>
    <m/>
    <m/>
    <s v="COMPAÑIA GENERAL DE COMERCIO COGECOMSA S. A."/>
    <s v="1790732657001"/>
    <s v="Shirley Serrano"/>
    <m/>
  </r>
  <r>
    <x v="0"/>
    <x v="0"/>
    <x v="0"/>
    <s v="CE"/>
    <x v="0"/>
    <x v="1"/>
    <s v="CATE-EEQ-GAF014-2020"/>
    <s v=" CE-20200001895363"/>
    <n v="22210"/>
    <s v="LAPIZ HB CON GOMA CAJA 12 UNIDADES*"/>
    <x v="0"/>
    <n v="245.44"/>
    <m/>
    <m/>
    <m/>
    <m/>
    <m/>
    <n v="227.33"/>
    <n v="227.33"/>
    <n v="18.109999999999985"/>
    <n v="209.22000000000003"/>
    <x v="23"/>
    <d v="2020-08-31T00:00:00"/>
    <n v="4"/>
    <s v="LARCO DIMARY"/>
    <m/>
    <m/>
    <m/>
    <s v="COMPAÑIA GENERAL DE COMERCIO COGECOMSA S. A."/>
    <s v="1790732657001"/>
    <s v="Shirley Serrano"/>
    <m/>
  </r>
  <r>
    <x v="0"/>
    <x v="0"/>
    <x v="0"/>
    <s v="CE"/>
    <x v="0"/>
    <x v="1"/>
    <s v="CATE-EEQ-GAF014-2020"/>
    <s v="CE-20200001895365"/>
    <n v="22210"/>
    <s v="PAPELERA METÁLICA 2 SERVICIOS*"/>
    <x v="0"/>
    <n v="504.68"/>
    <m/>
    <m/>
    <m/>
    <m/>
    <m/>
    <n v="277.76"/>
    <n v="277.76"/>
    <n v="226.92000000000002"/>
    <n v="50.839999999999975"/>
    <x v="23"/>
    <d v="2020-08-31T00:00:00"/>
    <n v="4"/>
    <s v="LARCO DIMARY"/>
    <m/>
    <m/>
    <m/>
    <s v=" JURADO VILLAGOMEZ EDISON ANCIZAR"/>
    <s v="1710059575001"/>
    <s v="Shirley Serrano"/>
    <m/>
  </r>
  <r>
    <x v="0"/>
    <x v="0"/>
    <x v="0"/>
    <s v="CE"/>
    <x v="0"/>
    <x v="1"/>
    <s v="CATE-EEQ-GAF014-2020"/>
    <s v=" CE-20200001895382"/>
    <n v="22210"/>
    <s v="CLIPS MARIPOSA CAJA DE 50 UNIDADES*"/>
    <x v="0"/>
    <n v="326.43"/>
    <m/>
    <m/>
    <m/>
    <m/>
    <m/>
    <n v="282.10000000000002"/>
    <n v="282.10000000000002"/>
    <n v="44.329999999999984"/>
    <n v="237.77000000000004"/>
    <x v="23"/>
    <d v="2020-08-31T00:00:00"/>
    <n v="4"/>
    <s v="LARCO DIMARY"/>
    <m/>
    <m/>
    <m/>
    <s v="COMPAÑIA GENERAL DE COMERCIO COGECOMSA S. A."/>
    <s v="1790732657001"/>
    <s v="Shirley Serrano"/>
    <m/>
  </r>
  <r>
    <x v="0"/>
    <x v="0"/>
    <x v="0"/>
    <s v="CE"/>
    <x v="0"/>
    <x v="1"/>
    <s v="CATE-EEQ-GAF014-2020"/>
    <s v=" CE-20200001895393"/>
    <n v="22210"/>
    <s v="CLIPS STANDAR 25 MM METALICOS*"/>
    <x v="0"/>
    <n v="149.11000000000001"/>
    <m/>
    <m/>
    <m/>
    <m/>
    <m/>
    <n v="139.49"/>
    <n v="139.49"/>
    <n v="9.6200000000000045"/>
    <n v="129.87"/>
    <x v="23"/>
    <d v="2020-08-31T00:00:00"/>
    <n v="4"/>
    <s v="LARCO DIMARY"/>
    <m/>
    <m/>
    <m/>
    <s v="COMPAÑIA GENERAL DE COMERCIO COGECOMSA S. A."/>
    <s v="1790732657001"/>
    <s v="Shirley Serrano"/>
    <m/>
  </r>
  <r>
    <x v="0"/>
    <x v="0"/>
    <x v="0"/>
    <s v="CE"/>
    <x v="0"/>
    <x v="1"/>
    <s v="CATE-EEQ-GAF014-2020"/>
    <s v="CE-20200001895394"/>
    <n v="22210"/>
    <s v="GRAPAS 23/10 CAJA 1000 U*"/>
    <x v="0"/>
    <n v="79.92"/>
    <m/>
    <m/>
    <m/>
    <m/>
    <m/>
    <n v="71.040000000000006"/>
    <n v="71.040000000000006"/>
    <n v="8.8799999999999955"/>
    <n v="62.160000000000011"/>
    <x v="23"/>
    <d v="2020-08-31T00:00:00"/>
    <n v="4"/>
    <s v="LARCO DIMARY"/>
    <m/>
    <m/>
    <m/>
    <s v="COMPAÑIA GENERAL DE COMERCIO COGECOMSA S. A."/>
    <s v="1790732657001"/>
    <s v="Shirley Serrano"/>
    <m/>
  </r>
  <r>
    <x v="0"/>
    <x v="0"/>
    <x v="0"/>
    <s v="CE"/>
    <x v="0"/>
    <x v="1"/>
    <s v="CATE-EEQ-GAF014-2020"/>
    <s v="CE-20200001895396"/>
    <n v="22210"/>
    <s v="GRAPAS 26/6 CAJA DE 5000 U*"/>
    <x v="0"/>
    <n v="229.4"/>
    <m/>
    <m/>
    <m/>
    <m/>
    <m/>
    <n v="139.5"/>
    <n v="139.5"/>
    <n v="89.9"/>
    <n v="49.599999999999994"/>
    <x v="23"/>
    <d v="2020-08-31T00:00:00"/>
    <n v="4"/>
    <s v="LARCO DIMARY"/>
    <m/>
    <m/>
    <m/>
    <s v="CODYXOPAPER CIA. LTDA."/>
    <s v="1791775643001"/>
    <s v="Shirley Serrano"/>
    <m/>
  </r>
  <r>
    <x v="0"/>
    <x v="0"/>
    <x v="0"/>
    <s v="CE"/>
    <x v="0"/>
    <x v="1"/>
    <s v="CATE-EEQ-GAF014-2020"/>
    <s v="CE-20200001895397"/>
    <n v="22210"/>
    <s v="PERFORADORA DE ESCRITORIO MEDIANA*"/>
    <x v="0"/>
    <n v="241.74"/>
    <m/>
    <m/>
    <m/>
    <m/>
    <m/>
    <n v="213.3"/>
    <n v="213.3"/>
    <n v="28.439999999999998"/>
    <n v="184.86"/>
    <x v="23"/>
    <d v="2020-08-31T00:00:00"/>
    <n v="4"/>
    <s v="LARCO DIMARY"/>
    <m/>
    <m/>
    <m/>
    <s v="COMPAÑIA GENERAL DE COMERCIO COGECOMSA S. A."/>
    <s v="1790732657001"/>
    <s v="Shirley Serrano"/>
    <m/>
  </r>
  <r>
    <x v="0"/>
    <x v="0"/>
    <x v="0"/>
    <s v="CE"/>
    <x v="0"/>
    <x v="1"/>
    <s v="CATE-EEQ-GAF014-2020"/>
    <s v="CE-20200001895398"/>
    <n v="22210"/>
    <s v=" AGUZADOR ELECTRICO*"/>
    <x v="0"/>
    <n v="759.84"/>
    <m/>
    <m/>
    <m/>
    <m/>
    <m/>
    <n v="331.2"/>
    <n v="331.2"/>
    <n v="428.64000000000004"/>
    <n v="-97.440000000000055"/>
    <x v="23"/>
    <d v="2020-08-31T00:00:00"/>
    <n v="4"/>
    <s v="LARCO DIMARY"/>
    <m/>
    <m/>
    <m/>
    <s v="CODYXOPAPER CIA. LTDA."/>
    <s v="1791775643001"/>
    <s v="Shirley Serrano"/>
    <m/>
  </r>
  <r>
    <x v="0"/>
    <x v="0"/>
    <x v="0"/>
    <s v="CE"/>
    <x v="0"/>
    <x v="1"/>
    <s v="CATE-EEQ-GAF014-2020"/>
    <s v="CE-20200001895399"/>
    <n v="22210"/>
    <s v="AGUZADOR MANUAL PEQUEÑO*"/>
    <x v="0"/>
    <n v="157.13999999999999"/>
    <m/>
    <m/>
    <m/>
    <m/>
    <m/>
    <n v="83.72"/>
    <n v="83.72"/>
    <n v="73.419999999999987"/>
    <n v="10.300000000000011"/>
    <x v="23"/>
    <d v="2020-08-31T00:00:00"/>
    <n v="4"/>
    <s v="LARCO DIMARY"/>
    <m/>
    <m/>
    <m/>
    <s v="CODYXOPAPER CIA. LTDA."/>
    <s v="1791775643001"/>
    <s v="Shirley Serrano"/>
    <m/>
  </r>
  <r>
    <x v="0"/>
    <x v="0"/>
    <x v="0"/>
    <s v="CE"/>
    <x v="0"/>
    <x v="1"/>
    <s v="CATE-EEQ-GAF014-2020"/>
    <s v="CE-20200001895400"/>
    <n v="22210"/>
    <s v="FOLDER COLGANTE VARIOS COLORES*"/>
    <x v="0"/>
    <n v="1055.98"/>
    <m/>
    <m/>
    <m/>
    <m/>
    <m/>
    <n v="656.42"/>
    <n v="656.42"/>
    <n v="399.56000000000006"/>
    <n v="256.8599999999999"/>
    <x v="23"/>
    <d v="2020-08-31T00:00:00"/>
    <n v="4"/>
    <s v="LARCO DIMARY"/>
    <m/>
    <m/>
    <m/>
    <s v="COMPAÑIA GENERAL DE COMERCIO COGECOMSA S. A."/>
    <s v="1790732657001"/>
    <s v="Shirley Serrano"/>
    <m/>
  </r>
  <r>
    <x v="0"/>
    <x v="0"/>
    <x v="0"/>
    <s v="CE"/>
    <x v="0"/>
    <x v="1"/>
    <s v="CATE-EEQ-GAF014-2020"/>
    <s v="CE-20200001895403"/>
    <n v="22210"/>
    <s v="ROLLOS DE TURNO ALFANUMÉRICOS*"/>
    <x v="0"/>
    <n v="940"/>
    <m/>
    <m/>
    <m/>
    <m/>
    <m/>
    <n v="785"/>
    <n v="785"/>
    <n v="155"/>
    <n v="630"/>
    <x v="23"/>
    <d v="2020-08-31T00:00:00"/>
    <n v="4"/>
    <s v="LARCO DIMARY"/>
    <m/>
    <m/>
    <m/>
    <s v=" JURADO VILLAGOMEZ EDISON ANCIZAR"/>
    <s v="1710059575001"/>
    <s v="Shirley Serrano"/>
    <m/>
  </r>
  <r>
    <x v="0"/>
    <x v="0"/>
    <x v="0"/>
    <s v="CE"/>
    <x v="0"/>
    <x v="1"/>
    <s v="CATE-EEQ-GAF014-2020"/>
    <s v="CE-20200001895404"/>
    <n v="22210"/>
    <s v="MARCADOR PARA CD*"/>
    <x v="0"/>
    <n v="191.76"/>
    <m/>
    <m/>
    <m/>
    <m/>
    <m/>
    <n v="150.4"/>
    <n v="150.4"/>
    <n v="41.359999999999985"/>
    <n v="109.04000000000002"/>
    <x v="23"/>
    <d v="2020-08-31T00:00:00"/>
    <n v="4"/>
    <s v="LARCO DIMARY"/>
    <m/>
    <m/>
    <m/>
    <s v="COMPAÑIA GENERAL DE COMERCIO COGECOMSA S. A."/>
    <s v="1790732657001"/>
    <s v="Shirley Serrano"/>
    <m/>
  </r>
  <r>
    <x v="0"/>
    <x v="0"/>
    <x v="0"/>
    <s v="CE"/>
    <x v="0"/>
    <x v="1"/>
    <s v="CATE-EEQ-GAF014-2020"/>
    <s v="CE-20200001895405"/>
    <n v="22210"/>
    <s v="CINTA ADHESIVA TRANSPARENTE 18 X 50 YDAS*"/>
    <x v="0"/>
    <n v="263.89999999999998"/>
    <m/>
    <m/>
    <m/>
    <m/>
    <m/>
    <n v="109.33"/>
    <n v="109.33"/>
    <n v="154.57"/>
    <n v="-45.239999999999995"/>
    <x v="23"/>
    <d v="2020-08-31T00:00:00"/>
    <n v="4"/>
    <s v="LARCO DIMARY"/>
    <m/>
    <m/>
    <m/>
    <s v="CODYXOPAPER CIA. LTDA."/>
    <s v="1791775643001"/>
    <s v="Shirley Serrano"/>
    <m/>
  </r>
  <r>
    <x v="0"/>
    <x v="1"/>
    <x v="0"/>
    <s v="CE"/>
    <x v="0"/>
    <x v="0"/>
    <s v="CATE-EEQ-GD013-2020"/>
    <s v="CE-20200001895522"/>
    <n v="22223"/>
    <s v="CABLE DE AL, CABLEADO, 2 000 V, TTU, 4 AWG, 7 HILOS"/>
    <x v="0"/>
    <n v="60235.7"/>
    <m/>
    <m/>
    <m/>
    <m/>
    <m/>
    <n v="60235.7"/>
    <n v="30909.51"/>
    <n v="29326.19"/>
    <n v="30909.51"/>
    <x v="24"/>
    <d v="2020-09-01T00:00:00"/>
    <n v="4"/>
    <s v="URBANO MARGARITA"/>
    <m/>
    <m/>
    <m/>
    <s v=" INDUSTRIA ECUATORIANA DE CABLES INCABLE S.A."/>
    <s v="0990562091001"/>
    <s v="Carla Revelo"/>
    <m/>
  </r>
  <r>
    <x v="0"/>
    <x v="1"/>
    <x v="0"/>
    <s v="CE"/>
    <x v="0"/>
    <x v="1"/>
    <s v="CATE-EEQ-GD013-2020"/>
    <s v="CE-20200001895522"/>
    <n v="22223"/>
    <s v="CABLE DE AL, CABLEADO, 2 000 V, TTU, 2 AWG, 7 HILOS"/>
    <x v="0"/>
    <n v="36616"/>
    <m/>
    <m/>
    <m/>
    <m/>
    <m/>
    <n v="36616"/>
    <n v="18967.080000000002"/>
    <n v="17648.919999999998"/>
    <n v="18967.080000000002"/>
    <x v="24"/>
    <d v="2020-09-01T00:00:00"/>
    <n v="4"/>
    <s v="URBANO MARGARITA"/>
    <m/>
    <m/>
    <m/>
    <s v="ELECTROCABLES C.A."/>
    <s v="0990553742001"/>
    <s v="Carla Revelo"/>
    <m/>
  </r>
  <r>
    <x v="0"/>
    <x v="1"/>
    <x v="0"/>
    <s v="CE"/>
    <x v="0"/>
    <x v="1"/>
    <s v="CATE-EEQ-GD013-2020"/>
    <s v="CE-20200001895524"/>
    <n v="22223"/>
    <s v="CABLE DE AL, CABLEADO, 2 000 V, TTU, 1/0 AWG, 19 HILOS"/>
    <x v="0"/>
    <n v="5890"/>
    <m/>
    <m/>
    <m/>
    <m/>
    <m/>
    <n v="5890"/>
    <n v="3114.1"/>
    <n v="2775.9"/>
    <n v="3114.1"/>
    <x v="24"/>
    <d v="2020-09-01T00:00:00"/>
    <n v="4"/>
    <s v="URBANO MARGARITA"/>
    <m/>
    <m/>
    <m/>
    <s v=" INDUSTRIA ECUATORIANA DE CABLES INCABLE S.A."/>
    <s v="0990562091001"/>
    <s v="Carla Revelo"/>
    <m/>
  </r>
  <r>
    <x v="0"/>
    <x v="3"/>
    <x v="0"/>
    <s v="CE"/>
    <x v="0"/>
    <x v="0"/>
    <s v="CATE-EEQ-GGS001-2020"/>
    <s v="CE-20200001914322"/>
    <n v="22347"/>
    <s v=" HIPOCLORITO DE SODIO AL 10 POR CIENTO,TANQUE*"/>
    <x v="0"/>
    <n v="4685.76"/>
    <m/>
    <m/>
    <m/>
    <m/>
    <m/>
    <n v="3839.68"/>
    <n v="3839.68"/>
    <n v="846.08000000000038"/>
    <n v="2993.5999999999995"/>
    <x v="25"/>
    <d v="2020-10-15T00:00:00"/>
    <n v="2"/>
    <s v="LARCO DIMARY"/>
    <m/>
    <m/>
    <m/>
    <s v="ESTRELLA GRIJALVA LUIS SANTIAGO"/>
    <s v="1709254468001"/>
    <s v="Washinton Simba"/>
    <m/>
  </r>
  <r>
    <x v="0"/>
    <x v="0"/>
    <x v="0"/>
    <s v="CE"/>
    <x v="0"/>
    <x v="0"/>
    <s v="CATE-EEQ-GAF015-2020"/>
    <s v="CE-20200001918127"/>
    <n v="22364"/>
    <s v="MESA TIPO 1"/>
    <x v="0"/>
    <n v="1375.38"/>
    <m/>
    <m/>
    <m/>
    <m/>
    <m/>
    <n v="1375.38"/>
    <n v="1375.38"/>
    <n v="0"/>
    <n v="1375.38"/>
    <x v="26"/>
    <d v="2020-10-22T00:00:00"/>
    <n v="1"/>
    <s v="ANDRADE OLGA"/>
    <m/>
    <m/>
    <m/>
    <s v=" VITERI GOMEZ MARGOTH EDITH"/>
    <s v="1709378580001"/>
    <s v="Francisco Panchi"/>
    <m/>
  </r>
  <r>
    <x v="0"/>
    <x v="0"/>
    <x v="0"/>
    <s v="CE"/>
    <x v="0"/>
    <x v="1"/>
    <s v="CATE-EEQ-GAF015-2020"/>
    <s v="CE-20200001918141"/>
    <n v="22364"/>
    <s v="MESA TIPO 2"/>
    <x v="0"/>
    <n v="452.73"/>
    <m/>
    <m/>
    <m/>
    <m/>
    <m/>
    <n v="452.73"/>
    <n v="452.73"/>
    <n v="0"/>
    <n v="452.73"/>
    <x v="26"/>
    <d v="2020-10-22T00:00:00"/>
    <n v="1"/>
    <s v="ANDRADE OLGA"/>
    <m/>
    <m/>
    <m/>
    <s v="MOBILIARIO Y AMBIENTES METMEL S A"/>
    <s v="1792835941001"/>
    <s v="Francisco Panchi"/>
    <m/>
  </r>
  <r>
    <x v="0"/>
    <x v="1"/>
    <x v="0"/>
    <s v="CE"/>
    <x v="0"/>
    <x v="0"/>
    <s v="CATE-EEQ-GD010-2020"/>
    <s v="CE-20200001918154"/>
    <n v="22168"/>
    <s v="TRANSF. TRIFÁSICO CONVENCIONAL 100 KVA, 6300 - 220/127 V"/>
    <x v="0"/>
    <n v="229500"/>
    <m/>
    <m/>
    <m/>
    <m/>
    <m/>
    <n v="84150"/>
    <n v="84150"/>
    <n v="145350"/>
    <n v="-61200"/>
    <x v="27"/>
    <d v="2020-10-23T00:00:00"/>
    <n v="1"/>
    <s v="URBANO MARGARITA"/>
    <m/>
    <m/>
    <m/>
    <s v=" INDUSTRIA ANDINA DE TRANSFORMADORES S.A."/>
    <s v="0990169640001"/>
    <s v="Carla Revelo"/>
    <m/>
  </r>
  <r>
    <x v="0"/>
    <x v="0"/>
    <x v="0"/>
    <s v="CE"/>
    <x v="0"/>
    <x v="1"/>
    <s v="CATE-EEQ-GAF015-2020"/>
    <s v="CE-20200001918159"/>
    <n v="22364"/>
    <s v="SILLA PARA DOCENTE"/>
    <x v="0"/>
    <n v="4670.3999999999996"/>
    <m/>
    <m/>
    <m/>
    <m/>
    <m/>
    <n v="4670.3999999999996"/>
    <n v="4670.3999999999996"/>
    <n v="0"/>
    <n v="4670.3999999999996"/>
    <x v="26"/>
    <d v="2020-10-22T00:00:00"/>
    <n v="1"/>
    <s v="ANDRADE OLGA"/>
    <m/>
    <m/>
    <m/>
    <s v="GALLEGOS HERRERA MAURO VINICIO"/>
    <s v="1708243777001"/>
    <s v="Francisco Panchi"/>
    <m/>
  </r>
  <r>
    <x v="0"/>
    <x v="3"/>
    <x v="0"/>
    <s v="CE"/>
    <x v="0"/>
    <x v="0"/>
    <s v="CATE-EEQ-GGS002-2020"/>
    <s v="CE-20200001918379"/>
    <n v="22295"/>
    <s v=" CABLE UNIPOLAR CU AISLADO 600V TIPO THHN 14 AWG UNILAY 19 HILOS"/>
    <x v="0"/>
    <n v="312"/>
    <m/>
    <m/>
    <m/>
    <m/>
    <m/>
    <n v="286"/>
    <n v="286"/>
    <n v="26"/>
    <n v="260"/>
    <x v="26"/>
    <d v="2020-10-23T00:00:00"/>
    <n v="2"/>
    <s v="ANDRADE OLGA"/>
    <m/>
    <m/>
    <m/>
    <s v=" ELECTROCABLES C.A."/>
    <s v="0990553742001"/>
    <s v="Juan Carlos Toctaquiza Vargas"/>
    <m/>
  </r>
  <r>
    <x v="0"/>
    <x v="3"/>
    <x v="0"/>
    <s v="CE"/>
    <x v="0"/>
    <x v="1"/>
    <s v="CATE-EEQ-GGS002-2020"/>
    <s v="CE-20200001918401"/>
    <n v="22295"/>
    <s v=" CABLE UNIPOLAR CU AISLADO 600V TIPO THHN 12 AWG UNILAY 19 HILOS"/>
    <x v="0"/>
    <n v="38"/>
    <m/>
    <m/>
    <m/>
    <m/>
    <m/>
    <n v="32.299999999999997"/>
    <n v="32.299999999999997"/>
    <n v="5.7000000000000028"/>
    <n v="26.599999999999994"/>
    <x v="26"/>
    <d v="2020-10-23T00:00:00"/>
    <n v="2"/>
    <s v="ANDRADE OLGA"/>
    <m/>
    <m/>
    <m/>
    <s v=" ELECTROCABLES C.A."/>
    <s v="0990553742001"/>
    <s v="Juan Carlos Toctaquiza Vargas"/>
    <m/>
  </r>
  <r>
    <x v="0"/>
    <x v="3"/>
    <x v="0"/>
    <s v="CE"/>
    <x v="0"/>
    <x v="1"/>
    <s v="CATE-EEQ-GGS002-2020"/>
    <s v="CE-20200001918408"/>
    <n v="22295"/>
    <s v="CABLE UNIPOLAR CU AISLADO 600V TIPO THHN 10 AWG UNILAY 19 HILOS"/>
    <x v="0"/>
    <n v="59"/>
    <m/>
    <m/>
    <m/>
    <m/>
    <m/>
    <n v="49.5"/>
    <n v="49.5"/>
    <n v="9.5"/>
    <n v="40"/>
    <x v="26"/>
    <d v="2020-10-23T00:00:00"/>
    <n v="2"/>
    <s v="ANDRADE OLGA"/>
    <m/>
    <m/>
    <m/>
    <s v=" ELECTROCABLES C.A."/>
    <s v="0990553742001"/>
    <s v="Juan Carlos Toctaquiza Vargas"/>
    <m/>
  </r>
  <r>
    <x v="0"/>
    <x v="3"/>
    <x v="0"/>
    <s v="CE"/>
    <x v="0"/>
    <x v="1"/>
    <s v="CATE-EEQ-GGS002-2020"/>
    <s v="CE-20200001918415"/>
    <n v="22295"/>
    <s v="CONDUCTOR DE AL, DESNUDO, ACAR 750 MCM, 37 (18/19) HILOS"/>
    <x v="0"/>
    <n v="6525"/>
    <m/>
    <m/>
    <m/>
    <m/>
    <m/>
    <n v="5205"/>
    <n v="5205"/>
    <n v="1320"/>
    <n v="3885"/>
    <x v="26"/>
    <d v="2020-10-23T00:00:00"/>
    <n v="2"/>
    <s v="ANDRADE OLGA"/>
    <m/>
    <m/>
    <m/>
    <s v="CONELSA CONDUCTORES ELECTRICOS S.A"/>
    <s v="1790015785001"/>
    <s v="Juan Carlos Toctaquiza Vargas"/>
    <m/>
  </r>
  <r>
    <x v="0"/>
    <x v="3"/>
    <x v="0"/>
    <s v="CE"/>
    <x v="0"/>
    <x v="1"/>
    <s v="CATE-EEQ-GGS002-2020"/>
    <s v="CE-20200001918415"/>
    <n v="22295"/>
    <s v="CONDUCTOR DE COBRE, DESNUDO CABLEADO SUAVE, 3/0 AWG 19 HILOS"/>
    <x v="0"/>
    <n v="26430"/>
    <m/>
    <m/>
    <m/>
    <m/>
    <m/>
    <n v="19680"/>
    <n v="19680"/>
    <n v="6750"/>
    <n v="12930"/>
    <x v="26"/>
    <d v="2020-10-23T00:00:00"/>
    <n v="2"/>
    <s v="ANDRADE OLGA"/>
    <m/>
    <m/>
    <m/>
    <s v="CONELSA CONDUCTORES ELECTRICOS S.A"/>
    <s v="1790015785001"/>
    <s v="Juan Carlos Toctaquiza Vargas"/>
    <m/>
  </r>
  <r>
    <x v="0"/>
    <x v="0"/>
    <x v="0"/>
    <s v="CE"/>
    <x v="0"/>
    <x v="0"/>
    <s v="CATE-EEQ-GAF016-2020"/>
    <s v="CE-20200001921511"/>
    <n v="22359"/>
    <s v="RESMA DE PAPEL BOND A4 DE 75 GR*"/>
    <x v="0"/>
    <n v="12021.3"/>
    <m/>
    <m/>
    <m/>
    <m/>
    <m/>
    <n v="4488.3999999999996"/>
    <n v="4488.3999999999996"/>
    <n v="7532.9"/>
    <n v="-3044.5"/>
    <x v="28"/>
    <d v="2020-10-30T00:00:00"/>
    <n v="2"/>
    <s v="MUÑOZ ANDREA"/>
    <m/>
    <m/>
    <m/>
    <s v="COMPAÑIA GENERAL DE COMERCIO COGECOMSA S. A."/>
    <s v="1790732657001"/>
    <s v="Andres Almeida"/>
    <m/>
  </r>
  <r>
    <x v="0"/>
    <x v="0"/>
    <x v="0"/>
    <s v="CE"/>
    <x v="0"/>
    <x v="0"/>
    <s v="CATE-EEQ-GAF018-2020"/>
    <s v="CE-20200001931624"/>
    <n v="22359"/>
    <s v="PERFORADORA INDUSTRIAL 190 HOJAS*"/>
    <x v="0"/>
    <n v="196"/>
    <m/>
    <m/>
    <m/>
    <m/>
    <m/>
    <n v="192.22"/>
    <n v="192.22"/>
    <n v="3.7800000000000011"/>
    <n v="188.44"/>
    <x v="29"/>
    <d v="2020-11-23T00:00:00"/>
    <n v="4"/>
    <s v="LARCO DIMARY"/>
    <m/>
    <m/>
    <m/>
    <s v="COMPAÑIA GENERAL DE COMERCIO COGECOMSA S. A."/>
    <s v="1790732657001"/>
    <s v="Laura Cantos"/>
    <m/>
  </r>
  <r>
    <x v="0"/>
    <x v="0"/>
    <x v="0"/>
    <s v="CE"/>
    <x v="0"/>
    <x v="1"/>
    <s v="CATE-EEQ-GAF018-2020"/>
    <s v="CE-20200001931630"/>
    <n v="22359"/>
    <s v="PORTA CLIPS MAGNÉTICOS*"/>
    <x v="0"/>
    <n v="19.399999999999999"/>
    <m/>
    <m/>
    <m/>
    <m/>
    <m/>
    <n v="13.8"/>
    <n v="13.8"/>
    <n v="5.5999999999999979"/>
    <n v="8.2000000000000028"/>
    <x v="29"/>
    <d v="2020-11-23T00:00:00"/>
    <n v="4"/>
    <s v="LARCO DIMARY"/>
    <m/>
    <m/>
    <m/>
    <s v="COMPAÑIA GENERAL DE COMERCIO COGECOMSA S. A."/>
    <s v="1790732657001"/>
    <s v="Laura Cantos"/>
    <m/>
  </r>
  <r>
    <x v="0"/>
    <x v="0"/>
    <x v="0"/>
    <s v="CE"/>
    <x v="0"/>
    <x v="1"/>
    <s v="CATE-EEQ-GAF018-2020"/>
    <s v="CE-20200001931633"/>
    <n v="22359"/>
    <s v="GRAPAS 23/10 CAJA DE 5000 U*"/>
    <x v="0"/>
    <n v="593.25"/>
    <m/>
    <m/>
    <m/>
    <m/>
    <m/>
    <n v="572.25"/>
    <n v="572.25"/>
    <n v="21"/>
    <n v="551.25"/>
    <x v="29"/>
    <d v="2020-11-23T00:00:00"/>
    <n v="4"/>
    <s v="LARCO DIMARY"/>
    <m/>
    <m/>
    <m/>
    <s v="COMPAÑIA GENERAL DE COMERCIO COGECOMSA S. A."/>
    <s v="1790732657001"/>
    <s v="Laura Cantos"/>
    <m/>
  </r>
  <r>
    <x v="0"/>
    <x v="0"/>
    <x v="0"/>
    <s v="CE"/>
    <x v="0"/>
    <x v="1"/>
    <s v="CATE-EEQ-GAF018-2020"/>
    <s v="CE-20200001931635"/>
    <n v="22359"/>
    <s v="GOMA LIQUIDA DE 120 CC*"/>
    <x v="0"/>
    <n v="33.619999999999997"/>
    <m/>
    <m/>
    <m/>
    <m/>
    <m/>
    <n v="19.27"/>
    <n v="19.27"/>
    <n v="14.349999999999998"/>
    <n v="4.9200000000000017"/>
    <x v="29"/>
    <d v="2020-11-23T00:00:00"/>
    <n v="4"/>
    <s v="LARCO DIMARY"/>
    <m/>
    <m/>
    <m/>
    <s v="COMPAÑIA GENERAL DE COMERCIO COGECOMSA S. A."/>
    <s v="1790732657001"/>
    <s v="Laura Cantos"/>
    <m/>
  </r>
  <r>
    <x v="0"/>
    <x v="0"/>
    <x v="0"/>
    <s v="CE"/>
    <x v="0"/>
    <x v="0"/>
    <s v="CATE-EEQ-GAF017-2020"/>
    <s v="CE-20200001946204"/>
    <n v="22357"/>
    <s v="CONJUNTO DE VESTIR PARA ENFERMERO/A Y TECNÓLOGO/A MÉDICO"/>
    <x v="0"/>
    <n v="926.8"/>
    <m/>
    <m/>
    <m/>
    <m/>
    <m/>
    <n v="926.8"/>
    <n v="926.8"/>
    <n v="0"/>
    <n v="926.8"/>
    <x v="30"/>
    <d v="2020-12-23T00:00:00"/>
    <n v="1"/>
    <s v="TIPANTA TANIA"/>
    <m/>
    <m/>
    <m/>
    <s v="ASOCIACIÓN DE PRODUCCIÓN TEXTIL CREA ECUADOR &quot;ASOPROTEXCREC&quot;"/>
    <s v="1792650933001"/>
    <s v="María Belén Suasnavas Peñafiel"/>
    <m/>
  </r>
  <r>
    <x v="0"/>
    <x v="0"/>
    <x v="1"/>
    <s v="CE"/>
    <x v="0"/>
    <x v="0"/>
    <s v="CATE-EEQ-GAF019-2020"/>
    <s v="CE-20200001946369"/>
    <n v="5117"/>
    <s v="LIMPIEZA DE INTERIORES Y EXTERIORES TIPO III"/>
    <x v="0"/>
    <n v="1130040"/>
    <m/>
    <m/>
    <m/>
    <m/>
    <m/>
    <n v="1130040"/>
    <n v="1130040"/>
    <n v="0"/>
    <n v="1130040"/>
    <x v="31"/>
    <d v="2020-12-24T00:00:00"/>
    <n v="1"/>
    <s v="LARCO DIMARY"/>
    <m/>
    <m/>
    <m/>
    <s v="ASOCIACIÓN DE SERVICIOS DE LIMPIEZA SERVI BRILLANTES &quot;ASERLIBRIL&quot;"/>
    <s v="1792708621001"/>
    <s v="Bertha Eugenia Rivadeneira Jaramillo"/>
    <m/>
  </r>
  <r>
    <x v="0"/>
    <x v="0"/>
    <x v="1"/>
    <s v="CE"/>
    <x v="0"/>
    <x v="1"/>
    <s v="CATE-EEQ-GAF019-2020"/>
    <s v="CE-20200001946442"/>
    <n v="5117"/>
    <s v="LIMPIEZA DE INTERIORES Y EXTERIORES TIPO III"/>
    <x v="0"/>
    <n v="172248.8"/>
    <m/>
    <m/>
    <m/>
    <m/>
    <m/>
    <n v="172245.96"/>
    <n v="172245.96"/>
    <n v="2.8399999999965075"/>
    <n v="172243.12"/>
    <x v="31"/>
    <d v="2020-12-24T00:00:00"/>
    <n v="1"/>
    <s v="LARCO DIMARY"/>
    <m/>
    <m/>
    <m/>
    <s v="ASOCIACIÓN DE SERVICIOS DE LIMPIEZA EFICIENTES Y RESPONSABLES &quot;ASOLIMEFIRES&quot;"/>
    <s v="1792732212001"/>
    <s v="Bertha Eugenia Rivadeneira Jaramillo"/>
    <m/>
  </r>
  <r>
    <x v="0"/>
    <x v="0"/>
    <x v="0"/>
    <s v="CE"/>
    <x v="0"/>
    <x v="0"/>
    <s v="CATE-EEQ-GAF021-2020"/>
    <s v="CE-20200001946580"/>
    <n v="22400"/>
    <s v="NEUMATICO 195/65R15 91H TODA POSICION APLICACION URBANA"/>
    <x v="0"/>
    <n v="360.12"/>
    <m/>
    <m/>
    <m/>
    <m/>
    <m/>
    <n v="359.6"/>
    <n v="359.6"/>
    <n v="0.51999999999998181"/>
    <n v="359.08000000000004"/>
    <x v="31"/>
    <d v="2020-12-24T00:00:00"/>
    <n v="1"/>
    <s v="LARCO DIMARY"/>
    <m/>
    <m/>
    <m/>
    <s v="CENTRO AUTOMOTRIZ GUSTAVO MOYA BACA CIA. LTDA."/>
    <s v="1790029131001"/>
    <s v="Luis Morales"/>
    <m/>
  </r>
  <r>
    <x v="0"/>
    <x v="0"/>
    <x v="0"/>
    <s v="CE"/>
    <x v="0"/>
    <x v="1"/>
    <s v="CATE-EEQ-GAF021-2020"/>
    <s v="CE-20200001946582"/>
    <n v="22400"/>
    <s v="NEUMATICO 225/70R15C 112/110R DIRECCION APLICACION REGIONAL"/>
    <x v="0"/>
    <n v="10664"/>
    <m/>
    <m/>
    <m/>
    <m/>
    <m/>
    <n v="10578"/>
    <n v="10578"/>
    <n v="86"/>
    <n v="10492"/>
    <x v="31"/>
    <d v="2020-12-24T00:00:00"/>
    <n v="1"/>
    <s v="LARCO DIMARY"/>
    <m/>
    <m/>
    <m/>
    <s v="CENTRO AUTOMOTRIZ GUSTAVO MOYA BACA CIA. LTDA"/>
    <s v="1790029131001"/>
    <s v="Luis Morales"/>
    <m/>
  </r>
  <r>
    <x v="0"/>
    <x v="0"/>
    <x v="0"/>
    <s v="CE"/>
    <x v="0"/>
    <x v="1"/>
    <s v="CATE-EEQ-GAF021-2020"/>
    <s v="CE-20200001946583"/>
    <n v="22400"/>
    <s v="NEUMÁTICO LT245/75R16 120/116S TODA POSICIÓN APLICACIÓN TODO TERRENO"/>
    <x v="0"/>
    <n v="18490.8"/>
    <m/>
    <m/>
    <m/>
    <m/>
    <m/>
    <n v="18490.8"/>
    <n v="18490.8"/>
    <n v="0"/>
    <n v="18490.8"/>
    <x v="31"/>
    <d v="2020-12-28T00:00:00"/>
    <n v="5"/>
    <s v="LARCO DIMARY"/>
    <m/>
    <m/>
    <m/>
    <s v="CENTRO AUTOMOTRIZ GUSTAVO MOYA BACA CIA. LTDA"/>
    <s v="1790029131001"/>
    <s v="Luis Morales"/>
    <m/>
  </r>
  <r>
    <x v="0"/>
    <x v="0"/>
    <x v="0"/>
    <s v="CE"/>
    <x v="0"/>
    <x v="1"/>
    <s v="CATE-EEQ-GAF021-2020"/>
    <s v="CE-20200001946584"/>
    <n v="22400"/>
    <s v="NEUMATICO 255/70R16 111S TODA POSICION APLICACION TODO TERRENO"/>
    <x v="0"/>
    <n v="26975.52"/>
    <m/>
    <m/>
    <m/>
    <m/>
    <m/>
    <n v="26975.52"/>
    <n v="26975.52"/>
    <n v="0"/>
    <n v="26975.52"/>
    <x v="31"/>
    <d v="2020-12-28T00:00:00"/>
    <n v="5"/>
    <s v="LARCO DIMARY"/>
    <m/>
    <m/>
    <m/>
    <s v="CENTRO AUTOMOTRIZ GUSTAVO MOYA BACA CIA. LTDA"/>
    <s v="1790029131001"/>
    <s v="Luis Morales"/>
    <m/>
  </r>
  <r>
    <x v="0"/>
    <x v="0"/>
    <x v="0"/>
    <s v="CE"/>
    <x v="0"/>
    <x v="1"/>
    <s v="CATE-EEQ-GAF021-2020"/>
    <s v="CE-20200001946586"/>
    <n v="22400"/>
    <s v="NEUMATICO 215/75 R 17.5 126/124 TODA POSICION APLICACION URBANO"/>
    <x v="0"/>
    <n v="1464.18"/>
    <m/>
    <m/>
    <m/>
    <m/>
    <m/>
    <n v="1458"/>
    <n v="1458"/>
    <n v="6.1800000000000637"/>
    <n v="1451.82"/>
    <x v="31"/>
    <d v="2020-12-28T00:00:00"/>
    <n v="5"/>
    <s v="LARCO DIMARY"/>
    <m/>
    <m/>
    <m/>
    <s v="CENTRO AUTOMOTRIZ GUSTAVO MOYA BACA CIA. LTDA"/>
    <s v="1790029131001"/>
    <s v="Luis Morales"/>
    <m/>
  </r>
  <r>
    <x v="0"/>
    <x v="0"/>
    <x v="0"/>
    <s v="CE"/>
    <x v="0"/>
    <x v="1"/>
    <s v="CATE-EEQ-GAF021-2020"/>
    <s v="CE-20200001946587"/>
    <n v="22400"/>
    <s v="NEUMATICO 215/75 R 17.5 126/124 TRACCION APLICACION REGIONAL"/>
    <x v="0"/>
    <n v="3012"/>
    <m/>
    <m/>
    <m/>
    <m/>
    <m/>
    <n v="3000"/>
    <n v="3000"/>
    <n v="12"/>
    <n v="2988"/>
    <x v="31"/>
    <d v="2020-12-28T00:00:00"/>
    <n v="5"/>
    <s v="LARCO DIMARY"/>
    <m/>
    <m/>
    <m/>
    <s v="CENTRO AUTOMOTRIZ GUSTAVO MOYA BACA CIA. LTDA"/>
    <s v="1790029131001"/>
    <s v="Luis Morales"/>
    <m/>
  </r>
  <r>
    <x v="0"/>
    <x v="0"/>
    <x v="0"/>
    <s v="CE"/>
    <x v="0"/>
    <x v="1"/>
    <s v="CATE-EEQ-GAF021-2020"/>
    <s v="CE-20200001946589"/>
    <n v="22400"/>
    <s v="NEUMATICO 235/75 R17.5 TODA POSICION APLICACION ASFALTO"/>
    <x v="0"/>
    <n v="3935.88"/>
    <m/>
    <m/>
    <m/>
    <m/>
    <m/>
    <n v="3932.88"/>
    <n v="3932.88"/>
    <n v="3"/>
    <n v="3929.88"/>
    <x v="31"/>
    <d v="2020-12-28T00:00:00"/>
    <n v="5"/>
    <s v="LARCO DIMARY"/>
    <m/>
    <m/>
    <m/>
    <s v="DEPOTTIRE S.A."/>
    <s v="1792574773001"/>
    <s v="Luis Morales"/>
    <m/>
  </r>
  <r>
    <x v="0"/>
    <x v="0"/>
    <x v="0"/>
    <s v="CE"/>
    <x v="0"/>
    <x v="1"/>
    <s v="CATE-EEQ-GAF021-2020"/>
    <s v="CE-20200001946590"/>
    <n v="22400"/>
    <s v="NEUMATICO 275/70 R 22.5 150/145J TODA POSICION APLICACION URBANO"/>
    <x v="0"/>
    <n v="6673.94"/>
    <m/>
    <m/>
    <m/>
    <m/>
    <m/>
    <n v="6673.94"/>
    <n v="6673.94"/>
    <n v="0"/>
    <n v="6673.94"/>
    <x v="31"/>
    <d v="2020-12-28T00:00:00"/>
    <n v="5"/>
    <s v="LARCO DIMARY"/>
    <m/>
    <m/>
    <m/>
    <s v="CONTINENTAL TIRE ANDINA S.A."/>
    <s v="0190005070001"/>
    <s v="Luis Morales"/>
    <m/>
  </r>
  <r>
    <x v="0"/>
    <x v="0"/>
    <x v="0"/>
    <s v="CE"/>
    <x v="0"/>
    <x v="1"/>
    <s v="CATE-EEQ-GAF021-2020"/>
    <s v="CE-20200001946591"/>
    <n v="22400"/>
    <s v="NEUMATICO 11 R 22.5 148/145 TODA POSICION APLICACION SERVICIO SEVERO (DESTAPADO/ASFALTO) Construccion"/>
    <x v="0"/>
    <n v="11504.46"/>
    <m/>
    <m/>
    <m/>
    <m/>
    <m/>
    <n v="11504.46"/>
    <n v="11504.46"/>
    <n v="0"/>
    <n v="11504.46"/>
    <x v="31"/>
    <d v="2020-12-28T00:00:00"/>
    <n v="5"/>
    <s v="LARCO DIMARY"/>
    <m/>
    <m/>
    <m/>
    <s v="DEPOTTIRE S.A."/>
    <s v="1792574773001"/>
    <s v="Luis Morales"/>
    <m/>
  </r>
  <r>
    <x v="0"/>
    <x v="0"/>
    <x v="0"/>
    <s v="CE"/>
    <x v="0"/>
    <x v="1"/>
    <s v="CATE-EEQ-GAF021-2020"/>
    <s v="CE-20200001946593"/>
    <n v="22400"/>
    <s v="NEUMATICO 11 R 22.5 148/145 TRACCION APLICACION SERVICIO SEVERO"/>
    <x v="0"/>
    <n v="23584"/>
    <m/>
    <m/>
    <m/>
    <m/>
    <m/>
    <n v="23584"/>
    <n v="23584"/>
    <n v="0"/>
    <n v="23584"/>
    <x v="31"/>
    <d v="2020-12-28T00:00:00"/>
    <n v="5"/>
    <s v="LARCO DIMARY"/>
    <m/>
    <m/>
    <m/>
    <s v="DEPOTTIRE S.A."/>
    <s v="1792574773001"/>
    <s v="Luis Morales"/>
    <m/>
  </r>
  <r>
    <x v="0"/>
    <x v="0"/>
    <x v="0"/>
    <s v="CE"/>
    <x v="0"/>
    <x v="1"/>
    <s v="CATE-EEQ-GAF021-2020"/>
    <s v="CE-20200001946594"/>
    <n v="22400"/>
    <s v="NEUMATICO 295/80R22.5 152/148K DIRECCION APLICACION SERVICIO SEVERO TODA POSICION (DESTAPADO/ASFALTO) Construccion"/>
    <x v="0"/>
    <n v="16602.900000000001"/>
    <m/>
    <m/>
    <m/>
    <m/>
    <m/>
    <n v="16602.900000000001"/>
    <n v="16602.900000000001"/>
    <n v="0"/>
    <n v="16602.900000000001"/>
    <x v="31"/>
    <d v="2020-12-28T00:00:00"/>
    <n v="5"/>
    <s v="LARCO DIMARY"/>
    <m/>
    <m/>
    <m/>
    <s v="DEPOTTIRE S.A."/>
    <s v="1792574773001"/>
    <s v="Luis Morales"/>
    <m/>
  </r>
  <r>
    <x v="0"/>
    <x v="0"/>
    <x v="0"/>
    <s v="CE"/>
    <x v="0"/>
    <x v="1"/>
    <s v="CATE-EEQ-GAF021-2020"/>
    <s v="CE-20200001946597"/>
    <n v="22400"/>
    <s v="NEUMATICO 295/80R22.5 152/148M DIRECCION APLICACION NEUMÁTICO 12R22.5 152/148L DIRECCIÓN APLICACIÓN ASFALTO TRACCIÓN"/>
    <x v="0"/>
    <n v="21134.799999999999"/>
    <m/>
    <m/>
    <m/>
    <m/>
    <m/>
    <n v="21134.799999999999"/>
    <n v="21134.799999999999"/>
    <n v="0"/>
    <n v="21134.799999999999"/>
    <x v="31"/>
    <d v="2020-12-28T00:00:00"/>
    <n v="5"/>
    <s v="LARCO DIMARY"/>
    <m/>
    <m/>
    <m/>
    <s v="CONTINENTAL TIRE ANDINA S.A."/>
    <s v="0190005070001"/>
    <s v="Luis Morales"/>
    <m/>
  </r>
  <r>
    <x v="0"/>
    <x v="0"/>
    <x v="2"/>
    <s v="CDC"/>
    <x v="1"/>
    <x v="0"/>
    <s v="CDC-EEQ-GAF001-2020"/>
    <m/>
    <n v="4818"/>
    <s v="ESTUDIO DE CÁLCULO ACTUARIAL Y DESAHUCIO DEL VALOR ACTUAL DE LA RESERVA MATEMÁTICA – JUBILADOS Y JUBILACIÓN PATRONAL"/>
    <x v="1"/>
    <n v="17000"/>
    <m/>
    <m/>
    <m/>
    <m/>
    <m/>
    <n v="5500"/>
    <n v="5500"/>
    <n v="11500"/>
    <n v="-6000"/>
    <x v="32"/>
    <d v="2020-04-08T00:00:00"/>
    <n v="27.25"/>
    <s v="MERINO MAURICIO"/>
    <s v="GUSTAVO JOSE CRUZ TIXI"/>
    <m/>
    <m/>
    <s v="ACTUARIA CONSULTORES CIA. LTDA."/>
    <s v="1790774627001"/>
    <s v="Diego Samueza"/>
    <s v="SG-180-2020"/>
  </r>
  <r>
    <x v="0"/>
    <x v="0"/>
    <x v="2"/>
    <s v="CDC"/>
    <x v="1"/>
    <x v="0"/>
    <s v="CDC-EEQ-GAF002-2020"/>
    <m/>
    <n v="4892"/>
    <s v="DIAGNÓSTICO Y GUÍA EN LA ADOPCIÓN DE LAS NORMAS INTERNACIONALES DE INFORMACIÓN FINANCIERA – NIIF 9, 15 Y 16, POR EL EJERCICIO ECONÓMICO TERMINADO AL 31 DE DICIEMBRE DE 2018"/>
    <x v="0"/>
    <n v="60000"/>
    <m/>
    <m/>
    <m/>
    <m/>
    <m/>
    <n v="28000"/>
    <n v="28000"/>
    <n v="32000"/>
    <n v="-4000"/>
    <x v="33"/>
    <d v="2020-05-08T00:00:00"/>
    <n v="23.25"/>
    <s v="MERINO MAURICIO"/>
    <s v="MONTA GANCHALA ANA BELEN"/>
    <m/>
    <m/>
    <s v="PRICEWATERHOUSECOOPERS DEL ECUADOR CIA. LTDA."/>
    <s v="1791105958001"/>
    <s v="CASTELLANOS CARDENAS FANNY PAOLA"/>
    <s v="SG-203-2020"/>
  </r>
  <r>
    <x v="0"/>
    <x v="0"/>
    <x v="2"/>
    <s v="CDC"/>
    <x v="1"/>
    <x v="0"/>
    <s v="CDC-EEQ-GAF003-2020"/>
    <m/>
    <n v="4898"/>
    <s v="CONTRATACIÓN DE UN PERITO VALUADOR PARA DETERMINAR EL VALOR DE MERCADO DE 55 VEHÍCULOS Y 942 REPUESTOS AUTOMOTRICES, PARA PROCESO DE REMATE"/>
    <x v="0"/>
    <n v="5000"/>
    <m/>
    <m/>
    <m/>
    <m/>
    <m/>
    <n v="4005"/>
    <n v="3884.85"/>
    <n v="1115.1500000000001"/>
    <n v="2889.85"/>
    <x v="34"/>
    <d v="2020-06-22T00:00:00"/>
    <n v="52.458333333335759"/>
    <s v="MERINO MAURICIO"/>
    <s v="RUBIO BARRERA TAMARA MICHELLE"/>
    <m/>
    <m/>
    <s v="ZAMBRANO SALAZAR LUIS ALBERTO"/>
    <s v="1707754881001"/>
    <s v="ACOSTA LEON HIRALDA PATRICIA"/>
    <s v="SG-221-2020"/>
  </r>
  <r>
    <x v="0"/>
    <x v="0"/>
    <x v="3"/>
    <s v="COTBS"/>
    <x v="2"/>
    <x v="0"/>
    <s v="COTBS-EEQ-GAF01-2020"/>
    <m/>
    <n v="4819"/>
    <s v="SERVICIO PARA EL LEVANTAMIENTO DEL INVENTARIO, IDENTIFICACIÓN Y ETIQUETADO DE MATERIALES Y BIENES QUE SE ENCUENTRAN EN LAS BODEGAS DE LA EEQ-AÑO 2019"/>
    <x v="0"/>
    <n v="360000"/>
    <m/>
    <m/>
    <m/>
    <m/>
    <m/>
    <n v="357765.89"/>
    <n v="349784.08"/>
    <n v="10215.919999999984"/>
    <n v="347549.97000000003"/>
    <x v="35"/>
    <d v="2020-04-16T00:00:00"/>
    <n v="64.25"/>
    <s v="HURTADO JOSE"/>
    <s v="BONILLA MERINO DIOVER STIV"/>
    <s v="LASCANO PIEDRA HERNAN SANTIAGO"/>
    <s v="SANTACRUZ PAREDES HERNAN ALEJANDRO"/>
    <s v="INSPECCIONES AVALUOS PERITAJES AVALUAC CIA. LTDA."/>
    <s v="1790848027001"/>
    <s v="Gabriel Redrovan"/>
    <s v="SG-196-2020"/>
  </r>
  <r>
    <x v="0"/>
    <x v="3"/>
    <x v="3"/>
    <s v="COTBS"/>
    <x v="2"/>
    <x v="0"/>
    <s v="COTBS-EEQ-GGS01-2020"/>
    <m/>
    <n v="21898"/>
    <s v="ADQUISICIÓN E INSTALACIÓN DEL SISTEMA DE PROTECCIÓN POR DETECCIÓN DE NIEBLA DE ACEITE EN EL CÁRTER PARA LAS UNIDADES DE LA CENTRAL TERMOELÉCTRICA GUALBERTO HERNANDEZ"/>
    <x v="0"/>
    <n v="229380"/>
    <m/>
    <m/>
    <m/>
    <m/>
    <m/>
    <n v="229362"/>
    <n v="219000"/>
    <n v="10380"/>
    <n v="218982"/>
    <x v="36"/>
    <m/>
    <n v="-43965.75"/>
    <s v="ROSERO JORGE"/>
    <s v="SOLA NARANJO IVAN JAVIER"/>
    <s v="IDROVO VILLAGRAN JUAN PABLO"/>
    <s v="PEÑAFIEL ALVARADO FREDDY MARCONI"/>
    <s v="ENERPRIME ECUADOR CIA LTDA "/>
    <s v="1792219981001"/>
    <m/>
    <m/>
  </r>
  <r>
    <x v="0"/>
    <x v="2"/>
    <x v="1"/>
    <s v="LICBS"/>
    <x v="3"/>
    <x v="0"/>
    <s v="LICBS-EEQ-GC004-2020"/>
    <m/>
    <n v="4929"/>
    <s v="“SERVICIO DE IMPRESIÓN DE FACTURAS, MANEJO DIGITAL DE BASE DE DATOS DEL CONSUMO DE ENERGÍA ELÉCTRICA INCLUIDO EL SUMINISTRO DE PAPEL PARA LAS ÁREAS URBANAS Y PERIFÉRICAS DE LA EEQ, TRANSPORTE Y ENTREGA DE ÉSTAS EN LOS CENTROS DE ACOPIO (AGENCIAS)”."/>
    <x v="0"/>
    <n v="1053430.56"/>
    <m/>
    <m/>
    <m/>
    <m/>
    <m/>
    <n v="919986.08"/>
    <n v="892644.98"/>
    <n v="160785.58000000007"/>
    <n v="759200.49999999988"/>
    <x v="37"/>
    <d v="2020-07-21T00:00:00"/>
    <n v="76.25"/>
    <s v="GUEVARA JOHANA"/>
    <s v="SANTACRUZ PAREDES HERNAN ALEJANDRO"/>
    <s v="FLORES BARRENO YESSENIA VERONICA"/>
    <s v="BONILLA MERINO DIOVER STIV"/>
    <s v="GRAFICAS AYERVE C.A."/>
    <s v="1790043479001"/>
    <s v="Yessenia Flores"/>
    <s v="SG-242-2020"/>
  </r>
  <r>
    <x v="0"/>
    <x v="1"/>
    <x v="3"/>
    <s v="COTOB"/>
    <x v="4"/>
    <x v="0"/>
    <s v="COTOB-EEQ-GD002-2020"/>
    <m/>
    <n v="4896"/>
    <s v="OBRAS PARA LA CONSTRUCCIÓN Y REMODELACIÓN DE REDES DE MEDIO Y BAJO VOLTAJE SECTOR TUMBACO"/>
    <x v="2"/>
    <n v="0"/>
    <m/>
    <m/>
    <m/>
    <m/>
    <m/>
    <n v="0"/>
    <n v="0"/>
    <n v="0"/>
    <n v="0"/>
    <x v="38"/>
    <d v="2020-06-12T00:00:00"/>
    <n v="52.25"/>
    <s v="ROSERO JORGE"/>
    <s v="ORDOÑEZ MUÑOZ JIMMY SAMUEL"/>
    <s v="PILLAJO QUIJIA JONATHAN ORLANDO"/>
    <s v="TANDAZO COFRE DIEGO PATRICIO"/>
    <m/>
    <m/>
    <m/>
    <m/>
  </r>
  <r>
    <x v="0"/>
    <x v="1"/>
    <x v="3"/>
    <s v="COTOB"/>
    <x v="4"/>
    <x v="0"/>
    <s v="COTOB-EEQ-GD003-2020"/>
    <m/>
    <n v="4895"/>
    <s v="CONTRATACIÓN DE OBRA PARA REPOTENCIACIÓN DE REDES MEDIO Y BAJO VOLTAJE SECTORES DE GUALEA."/>
    <x v="0"/>
    <n v="303240"/>
    <m/>
    <m/>
    <m/>
    <m/>
    <m/>
    <n v="291604.95"/>
    <n v="261133.28"/>
    <n v="42106.720000000001"/>
    <n v="249498.23"/>
    <x v="34"/>
    <d v="2020-11-05T00:00:00"/>
    <n v="188.45833333333576"/>
    <s v="GUEVARA JOHANA"/>
    <s v="CORRO GONZALEZ LUIS RICARDO"/>
    <s v="AREVALO SUAREZ JORGE GERARDO"/>
    <s v="BONILLA MERINO DIOVER STIV"/>
    <s v="CONSORCIO GUALEA AC"/>
    <s v="1716267685001"/>
    <s v="Byron Andrango"/>
    <s v="SG-003-2021"/>
  </r>
  <r>
    <x v="0"/>
    <x v="1"/>
    <x v="3"/>
    <s v="COTOB"/>
    <x v="4"/>
    <x v="0"/>
    <s v="COTOB-EEQ-GD004-2020"/>
    <m/>
    <n v="4897"/>
    <s v="OBRAS PARA LA CONSTRUCCIÓN Y REMODELACIÓN DE REDES DE MEDIO Y BAJO VOLTAJE EN LOS SECTORES PEDRO VICENTE MALDONADO, PUERTO QUITO Y SAN MIGUEL DE LOS BANCOS"/>
    <x v="0"/>
    <n v="539611.41"/>
    <m/>
    <m/>
    <m/>
    <m/>
    <m/>
    <n v="510657.98"/>
    <n v="489814.44"/>
    <n v="49796.97000000003"/>
    <n v="460861.00999999995"/>
    <x v="39"/>
    <d v="2020-10-01T00:00:00"/>
    <n v="162.25"/>
    <s v="HURTADO JOSE"/>
    <s v="MORA LUCERO CARLOS ERNESTO"/>
    <s v="NARANJO DEMERA EDISON"/>
    <s v="BONILLA MERINO DIOVER STIV"/>
    <s v="ARTURO LARA PONCE"/>
    <s v="1709766990001"/>
    <s v="Byron Andrango"/>
    <s v="SG-317-2020"/>
  </r>
  <r>
    <x v="0"/>
    <x v="1"/>
    <x v="3"/>
    <s v="LICOB"/>
    <x v="5"/>
    <x v="0"/>
    <s v="LICOB-EEQ-GD001-2020"/>
    <m/>
    <n v="4857"/>
    <s v="CONTRATACIÓN DE OBRAS PARA LA REPOTENCIACIÓN IX ETAPA “SECTOR EL TEJAR“"/>
    <x v="3"/>
    <n v="0"/>
    <m/>
    <m/>
    <m/>
    <m/>
    <m/>
    <n v="0"/>
    <n v="0"/>
    <n v="0"/>
    <n v="0"/>
    <x v="33"/>
    <d v="2020-06-08T00:00:00"/>
    <n v="54.25"/>
    <s v="HURTADO JOSE"/>
    <s v="ORDOÑEZ MUÑOZ JIMMY SAMUEL"/>
    <s v="PEÑA TOAPANTA JOSE LUIS"/>
    <s v="CORRO GONZALEZ LUIS RICARDO"/>
    <m/>
    <m/>
    <m/>
    <m/>
  </r>
  <r>
    <x v="0"/>
    <x v="4"/>
    <x v="1"/>
    <s v="RES"/>
    <x v="6"/>
    <x v="0"/>
    <s v="RES-EEQ-GPL002-2020"/>
    <m/>
    <n v="4835"/>
    <s v="SERVICIO DE SOPORTE Y MANTENIMIENTO CYMDIST"/>
    <x v="1"/>
    <n v="116000"/>
    <m/>
    <m/>
    <m/>
    <m/>
    <m/>
    <n v="116000"/>
    <n v="116000"/>
    <n v="0"/>
    <n v="116000"/>
    <x v="40"/>
    <d v="2020-04-28T00:00:00"/>
    <n v="34.25"/>
    <s v="MERINO MAURICIO"/>
    <s v="MENDOZA YAGUACHI WILLIAM ARMANDO"/>
    <m/>
    <m/>
    <s v="TRADUREP REPRESENTACIONES S.A."/>
    <s v="0992772840001"/>
    <s v="Marco Sosa"/>
    <s v="SG-198-2020"/>
  </r>
  <r>
    <x v="0"/>
    <x v="5"/>
    <x v="1"/>
    <s v="RES"/>
    <x v="6"/>
    <x v="0"/>
    <s v="RES-EEQ-GG002-2020"/>
    <m/>
    <n v="4837"/>
    <s v="SERVICIO DE LOGÍSTICA PARA EVENTOS DE PROMOCIÓN DE LA EMPRESA ELÉCTRICA QUITO"/>
    <x v="0"/>
    <n v="24000"/>
    <m/>
    <m/>
    <m/>
    <m/>
    <m/>
    <n v="23365"/>
    <n v="22485"/>
    <n v="1515"/>
    <n v="21850"/>
    <x v="41"/>
    <d v="2020-04-08T00:00:00"/>
    <n v="36.25"/>
    <s v="MERINO MAURICIO"/>
    <s v="CARAVALI ALBUJA CARINA PAOLA"/>
    <m/>
    <m/>
    <s v="DIEGO GERMAN CHILIQUINGA CADENA"/>
    <s v="1713608329001"/>
    <s v="Gustavo Patricio Carrera Padilla"/>
    <s v="SG-172-2020"/>
  </r>
  <r>
    <x v="0"/>
    <x v="5"/>
    <x v="1"/>
    <s v="RES"/>
    <x v="6"/>
    <x v="0"/>
    <s v="RES-EEQ-GG001-2020"/>
    <m/>
    <n v="4822"/>
    <s v="PUBLICACIONES EN PRENSA A NIVEL LOCAL Y NACIONAL"/>
    <x v="0"/>
    <n v="12000"/>
    <m/>
    <m/>
    <m/>
    <m/>
    <m/>
    <n v="11129.1"/>
    <n v="10904.38"/>
    <n v="1095.6200000000008"/>
    <n v="10033.48"/>
    <x v="42"/>
    <d v="2020-04-07T00:00:00"/>
    <n v="49.25"/>
    <s v="MERINO MAURICIO"/>
    <s v="CARAVALI ALBUJA CARINA PAOLA"/>
    <m/>
    <m/>
    <s v="PUBLONCE CIA. LTDA."/>
    <s v="1790836622001"/>
    <s v="COSTA CELI LORENA ELIZABETH"/>
    <s v="SG-182-2020"/>
  </r>
  <r>
    <x v="0"/>
    <x v="4"/>
    <x v="1"/>
    <s v="RES"/>
    <x v="6"/>
    <x v="0"/>
    <s v="RES-EEQ-GPL001-2020"/>
    <m/>
    <n v="4820"/>
    <s v="SERVICIO DE RENOVACIÓN DE SUSCRIPCIÓN ANUAL ARCHICAD"/>
    <x v="0"/>
    <n v="3600"/>
    <m/>
    <m/>
    <m/>
    <m/>
    <m/>
    <n v="3300"/>
    <n v="3300"/>
    <n v="300"/>
    <n v="3000"/>
    <x v="33"/>
    <d v="2020-06-09T00:00:00"/>
    <n v="55.25"/>
    <s v="MERINO MAURICIO"/>
    <s v="LÓPEZ ARIAS JACKELINE ALEXANDRA"/>
    <m/>
    <m/>
    <s v="PROINGUR S.A."/>
    <s v="0992244615001"/>
    <s v="Wilson Castro"/>
    <s v="SG-0213-2020"/>
  </r>
  <r>
    <x v="0"/>
    <x v="6"/>
    <x v="1"/>
    <s v="RES"/>
    <x v="6"/>
    <x v="0"/>
    <s v="RES-EEQ-GGS001-2020"/>
    <m/>
    <n v="4878"/>
    <s v="RENOVACIÓN DE LICENCIAMIENTO PARA CLUSTER DE FIREWALLS FORTINET SISTEMA ADMS FG800"/>
    <x v="0"/>
    <n v="18386.54"/>
    <m/>
    <m/>
    <m/>
    <m/>
    <m/>
    <n v="18362.8"/>
    <n v="18350"/>
    <n v="36.540000000000873"/>
    <n v="18326.259999999998"/>
    <x v="33"/>
    <d v="2020-04-30T00:00:00"/>
    <n v="15.25"/>
    <s v="MERINO MAURICIO"/>
    <s v="CASTRO GUZMAN ANÍBAL CORNELIO"/>
    <m/>
    <m/>
    <s v="ANDEANTRADE"/>
    <s v="1791738845001"/>
    <s v="Liliana Patricia Ceron"/>
    <s v="SG-0200-2020"/>
  </r>
  <r>
    <x v="0"/>
    <x v="0"/>
    <x v="1"/>
    <s v="RES"/>
    <x v="6"/>
    <x v="0"/>
    <s v="RES-EEQ-GAF001-2020"/>
    <m/>
    <n v="4841"/>
    <s v="SERVICIO DE ENTREGA DE CORRESPONDENCIA Y PAQUETERIA PARA LA EMPRESA ELÉCTRICA QUITO"/>
    <x v="2"/>
    <n v="0"/>
    <m/>
    <m/>
    <m/>
    <m/>
    <m/>
    <n v="0"/>
    <n v="0"/>
    <n v="0"/>
    <n v="0"/>
    <x v="7"/>
    <d v="2020-06-29T00:00:00"/>
    <n v="49"/>
    <s v="MERINO MAURICIO"/>
    <s v="LÓPEZ SAAVEDRA PABLO FABRICIO"/>
    <m/>
    <m/>
    <m/>
    <m/>
    <m/>
    <m/>
  </r>
  <r>
    <x v="0"/>
    <x v="0"/>
    <x v="0"/>
    <s v="SIE"/>
    <x v="7"/>
    <x v="0"/>
    <s v="SIE-EEQ-GAF001-2020"/>
    <m/>
    <n v="21862"/>
    <s v="ADQUISICIÓN DE ROLLOS DE PAPEL TÉRMICO"/>
    <x v="2"/>
    <n v="0"/>
    <m/>
    <m/>
    <m/>
    <m/>
    <m/>
    <n v="0"/>
    <n v="0"/>
    <n v="0"/>
    <n v="0"/>
    <x v="43"/>
    <d v="2020-06-10T00:00:00"/>
    <n v="54.208333333335759"/>
    <s v="LARCO DIMARY"/>
    <s v="RUÍZ CHICAIZA GLADYS PAULINA"/>
    <m/>
    <m/>
    <m/>
    <m/>
    <m/>
    <m/>
  </r>
  <r>
    <x v="0"/>
    <x v="2"/>
    <x v="0"/>
    <s v="SIE"/>
    <x v="7"/>
    <x v="0"/>
    <s v="SIE-EEQ-GC015-2020"/>
    <m/>
    <s v="22134/21914"/>
    <s v="ADQUISICIÓN DE TORNILLOS, TACOS NYLON, ABRAZADERAS Y ALAMBRE"/>
    <x v="4"/>
    <n v="159175.72"/>
    <m/>
    <m/>
    <m/>
    <m/>
    <m/>
    <n v="108834.22"/>
    <n v="67500"/>
    <n v="91675.72"/>
    <n v="17158.5"/>
    <x v="44"/>
    <d v="2020-08-14T00:00:00"/>
    <n v="43"/>
    <s v="ACARO NILA"/>
    <s v="OLALLA CAMBISACA WALTER STALIN"/>
    <s v="SORIA SANCHEZ BYRON LEONEL"/>
    <s v="GUACHAMIN GUAMANTICA DIEGO XAVIER"/>
    <s v="ARIAS SILVA VÍCTOR HUGO"/>
    <s v="0602285082001"/>
    <s v="JORGE ESTUARDO ERAZO HERNANDEZ"/>
    <m/>
  </r>
  <r>
    <x v="0"/>
    <x v="0"/>
    <x v="0"/>
    <s v="SIE"/>
    <x v="7"/>
    <x v="0"/>
    <s v="SIE-EEQ-GAF002-2020"/>
    <m/>
    <n v="21868"/>
    <s v="ADQUISICIÓN DE ESCALERAS DIELÉCTRICAS"/>
    <x v="0"/>
    <n v="34394.120000000003"/>
    <m/>
    <m/>
    <m/>
    <m/>
    <m/>
    <n v="33729.47"/>
    <n v="29344.639999999999"/>
    <n v="5049.4800000000032"/>
    <n v="28679.989999999998"/>
    <x v="39"/>
    <d v="2020-07-07T00:00:00"/>
    <n v="76.25"/>
    <s v="ANDRADE OLGA"/>
    <s v="CUEVA INGA CHRISTIAN EDUARDO"/>
    <m/>
    <m/>
    <s v="MARIA PATRICIA LUNA MOSQUERA"/>
    <s v="1704966199001"/>
    <s v="Sebastian Hermosa"/>
    <s v="SG-263-2020"/>
  </r>
  <r>
    <x v="0"/>
    <x v="0"/>
    <x v="0"/>
    <s v="SIE"/>
    <x v="7"/>
    <x v="0"/>
    <s v="SIE-EEQ-GAF003-2020"/>
    <m/>
    <n v="21884"/>
    <s v="ADQUISICIÓN DE EQUIPOS DE CORTOCIRCUITO EN MANIOBRAS EN INSTALACIONES ELÉCTRICAS DE BAJO, MEDIO Y ALTO VOLTAJE"/>
    <x v="0"/>
    <n v="219701.74"/>
    <m/>
    <m/>
    <m/>
    <m/>
    <m/>
    <n v="209132.5"/>
    <n v="149318"/>
    <n v="70383.739999999991"/>
    <n v="138748.76"/>
    <x v="37"/>
    <d v="2020-07-07T00:00:00"/>
    <n v="62.25"/>
    <s v="LARCO DIMARY"/>
    <s v="CUEVA INGA CHRISTIAN EDUARDO"/>
    <s v="SEGOVIA PAEZ EDWIN GIOVANNY"/>
    <s v="HERMOSA RIOS SEBASTIAN EDUARDO"/>
    <s v="LUNA MOSQUERA MARIA PATRICIA"/>
    <s v="1704966199001"/>
    <s v="Jose Pachacama"/>
    <s v="SG-271-2020"/>
  </r>
  <r>
    <x v="0"/>
    <x v="0"/>
    <x v="0"/>
    <s v="SIE"/>
    <x v="7"/>
    <x v="0"/>
    <s v="SIE-EEQ-GAF004-2020"/>
    <m/>
    <n v="21882"/>
    <s v="ADQUISICIÓN DE EQUIPOS DE SEGURIDAD PARA TRABAJOS ELÉCTRICOS: casco de seguridad tipo gorra para protección eléctrica, protector facial con implementos para casco de líneas energizadas, casco de seguridad con protección eléctrica lateral y facial con pantalla integrada contra el arco eléctrico."/>
    <x v="0"/>
    <n v="48377.599999999999"/>
    <m/>
    <m/>
    <m/>
    <m/>
    <m/>
    <n v="44289.85"/>
    <n v="42818"/>
    <n v="5559.5999999999985"/>
    <n v="38730.25"/>
    <x v="45"/>
    <d v="2020-07-24T00:00:00"/>
    <n v="91.25"/>
    <s v="TIPANTA TANIA"/>
    <s v="CUEVA INGA CHRISTIAN EDUARDO"/>
    <m/>
    <m/>
    <s v="ACRETI S.A."/>
    <s v="0992358262001"/>
    <s v="MARQUEZ GUZMAN JHON OSWALDO"/>
    <s v="SG-290-2020"/>
  </r>
  <r>
    <x v="0"/>
    <x v="2"/>
    <x v="1"/>
    <s v="SIE"/>
    <x v="7"/>
    <x v="0"/>
    <s v="SIE-EEQ-GC001-2020"/>
    <m/>
    <n v="4850"/>
    <s v="SERVICIOS TÉCNICOS PARA TOMA DE LECTURAS EN LÍNEA, REPARTO DE FACTURAS Y REPARTO DE DOCUMENTOS ADICIONALES Y LECTO FACTURACION PARA LA AGENCIA CONOCOTO O EN OTROS SITIOS INDICADOS POR LA EMPRESA ELÉCTRICA QUITO DENTRO DE SU ÁREA DE SERVICIO."/>
    <x v="2"/>
    <n v="0"/>
    <m/>
    <m/>
    <m/>
    <m/>
    <m/>
    <n v="0"/>
    <n v="0"/>
    <n v="0"/>
    <n v="0"/>
    <x v="46"/>
    <d v="2020-06-15T00:00:00"/>
    <n v="46.25"/>
    <s v="ACARO NILA"/>
    <s v="TANDAZO COFRE DIEGO PATRICIO"/>
    <s v="CASTILLO PROAÑO MAYRA AZUCENA"/>
    <s v="CORRO GONZALEZ LUIS RICARDO"/>
    <m/>
    <m/>
    <m/>
    <m/>
  </r>
  <r>
    <x v="0"/>
    <x v="2"/>
    <x v="0"/>
    <s v="SIE"/>
    <x v="7"/>
    <x v="0"/>
    <s v="SIE-EEQ-GC002-2020"/>
    <m/>
    <n v="21914"/>
    <s v="ADQUISICIÓN DE ALAMBRE GALVANIZADO N° 16 BWG"/>
    <x v="2"/>
    <n v="0"/>
    <m/>
    <m/>
    <m/>
    <m/>
    <m/>
    <n v="0"/>
    <n v="0"/>
    <n v="0"/>
    <n v="0"/>
    <x v="47"/>
    <d v="2020-06-19T00:00:00"/>
    <n v="63.25"/>
    <s v="URBANO MARGARITA"/>
    <s v="MALLITASIG LASLUISA ALBERTO BLADIMIR"/>
    <m/>
    <m/>
    <m/>
    <m/>
    <m/>
    <m/>
  </r>
  <r>
    <x v="0"/>
    <x v="2"/>
    <x v="0"/>
    <s v="SIE"/>
    <x v="7"/>
    <x v="0"/>
    <s v="SIE-EEQ-GC010-2020"/>
    <m/>
    <n v="21913"/>
    <s v="ADQUISICIÓN DE TRANSFORMADORES DE CORRIENTE PARA BAJO VOLTAJE"/>
    <x v="0"/>
    <n v="26988.09"/>
    <m/>
    <m/>
    <m/>
    <m/>
    <m/>
    <n v="23456.93"/>
    <n v="21676.55"/>
    <n v="5311.5400000000009"/>
    <n v="18145.39"/>
    <x v="33"/>
    <d v="2020-05-29T00:00:00"/>
    <n v="44.25"/>
    <s v="ACARO NILA"/>
    <s v="POZO CARRERA CHRISTIAN SANTIAGO"/>
    <m/>
    <m/>
    <s v="ERIKA VIVIANA BENAVIDES FLORES"/>
    <s v="0502785975001"/>
    <s v="Cesar Iván Sanchez Flores"/>
    <s v="SG-231-020"/>
  </r>
  <r>
    <x v="0"/>
    <x v="1"/>
    <x v="0"/>
    <s v="SIE"/>
    <x v="7"/>
    <x v="0"/>
    <s v="SIE-EEQ-GD1A007-2020"/>
    <m/>
    <s v="21842 / 21843 / 21850"/>
    <s v="ADQUISICIÓN DE TRANSFORMADORES DE DISTRIBUCIÓN MONOFÁSICOS Y TRIFÁSICOS, CONVENCIONALES, VARIAS POTENCIAS"/>
    <x v="0"/>
    <n v="92490"/>
    <m/>
    <m/>
    <m/>
    <m/>
    <m/>
    <n v="86777.77"/>
    <n v="60182"/>
    <n v="32308"/>
    <n v="54469.770000000004"/>
    <x v="48"/>
    <d v="2020-05-21T00:00:00"/>
    <n v="50.25"/>
    <s v="MUÑOZ ANDREA"/>
    <s v="NARANJO DEMERA EDISON"/>
    <s v="PADILLA CORONEL RICARDO MARCELO"/>
    <s v="QUISAGUANO QUISAGUANO LENIN RAMIRO"/>
    <s v="INDUSTRIA ANDINA DE TRANSFORMADORES S.A."/>
    <s v="0990169640001"/>
    <s v="Carla Revelo"/>
    <n v="214"/>
  </r>
  <r>
    <x v="0"/>
    <x v="1"/>
    <x v="0"/>
    <s v="SIE"/>
    <x v="7"/>
    <x v="0"/>
    <s v="SIE-EEQ-GD1C001-2020"/>
    <m/>
    <n v="21853"/>
    <s v="ADQUISICIÓN DE IGNITORES TIPO SUPERPOSICIÓN PARA LÁMPARA DE VAPOR DE SODIO DE 100 A 400W."/>
    <x v="3"/>
    <n v="0"/>
    <m/>
    <m/>
    <m/>
    <m/>
    <m/>
    <n v="0"/>
    <n v="0"/>
    <n v="0"/>
    <n v="0"/>
    <x v="49"/>
    <d v="2020-03-20T00:00:00"/>
    <n v="9.25"/>
    <s v="TIPANTA TANIA"/>
    <s v="PAREDES VARGAS ESTEBAN DARIO"/>
    <m/>
    <m/>
    <m/>
    <m/>
    <m/>
    <m/>
  </r>
  <r>
    <x v="0"/>
    <x v="1"/>
    <x v="0"/>
    <s v="SIE"/>
    <x v="7"/>
    <x v="0"/>
    <s v="SIE-EEQ-GD1C002-2020"/>
    <m/>
    <n v="21852"/>
    <s v="ADQUISICIÓN DE BALASTROS PARA LÁMPARAS DE VAPOR DE SODIO ALTA PRESIÓN, VARIAS CAPACIDADES"/>
    <x v="3"/>
    <n v="0"/>
    <m/>
    <m/>
    <m/>
    <m/>
    <m/>
    <n v="0"/>
    <n v="0"/>
    <n v="0"/>
    <n v="0"/>
    <x v="50"/>
    <d v="2020-03-18T00:00:00"/>
    <n v="4.4583333333357587"/>
    <s v="ANDRADE OLGA"/>
    <s v="NARANJO DEMERA EDISON"/>
    <s v="ZAPATA VERDEZOTO JOSE DAMIAN"/>
    <s v="PAREDES VARGAS ESTEBAN DARIO"/>
    <m/>
    <m/>
    <m/>
    <m/>
  </r>
  <r>
    <x v="0"/>
    <x v="1"/>
    <x v="0"/>
    <s v="SIE"/>
    <x v="7"/>
    <x v="0"/>
    <s v="SIE-EEQ-GD1I008-2020"/>
    <m/>
    <n v="21973"/>
    <s v="ADQUISICIÓN DE POSTES CIRCULARES DE PLÁSTICO, VARIAS MEDIDAS"/>
    <x v="2"/>
    <m/>
    <m/>
    <m/>
    <m/>
    <m/>
    <m/>
    <m/>
    <m/>
    <n v="0"/>
    <n v="0"/>
    <x v="46"/>
    <d v="2020-07-27T00:00:00"/>
    <n v="88.25"/>
    <s v="TIPANTA TANIA"/>
    <s v="NARANJO DEMERA EDISON"/>
    <s v="PADILLA CORONEL RICARDO MARCELO"/>
    <s v="ESPIN SANCHEZ NANCY MARGOTH"/>
    <m/>
    <m/>
    <m/>
    <m/>
  </r>
  <r>
    <x v="0"/>
    <x v="3"/>
    <x v="1"/>
    <s v="SIE"/>
    <x v="7"/>
    <x v="0"/>
    <s v="SIE-EEQ-GGS002-2020"/>
    <m/>
    <n v="21863"/>
    <s v="SUMINISTRO, INSTALACIÓN Y PUESTA EN FUNCIONAMIENTO DE DOS COMPRESORES TIPO PISTÓN PARA LA CENTRAL HIDROELÉCTRICA NAYÓN."/>
    <x v="0"/>
    <n v="79325.039999999994"/>
    <m/>
    <m/>
    <m/>
    <m/>
    <m/>
    <n v="79324"/>
    <n v="54900"/>
    <n v="24425.039999999994"/>
    <n v="54898.960000000006"/>
    <x v="38"/>
    <d v="2020-06-26T00:00:00"/>
    <n v="66.25"/>
    <s v="ACARO NILA"/>
    <s v="IDROVO VILLAGRAN JUAN PABLO"/>
    <s v="FREIRE PASTOR CARLOS ROBERTO"/>
    <s v="SOLA NARANJO IVAN JAVIER"/>
    <s v="JUMBO PALTAN EDGAR JAVIER"/>
    <s v="1712263381001"/>
    <s v="PEÑAFIEL ALVARADO FREDDY MARCONI"/>
    <s v="SG-255-2020"/>
  </r>
  <r>
    <x v="0"/>
    <x v="4"/>
    <x v="1"/>
    <s v="SIE"/>
    <x v="7"/>
    <x v="0"/>
    <s v="SIE-EEQ-TIC001-2020"/>
    <m/>
    <n v="4808"/>
    <s v="RENOVACIÓN DEL SERVICIO DE LICENCIAMIENTO Y SOPORTE ESPECIALIZADO FIREWALL CHECKPOINT"/>
    <x v="0"/>
    <n v="50000"/>
    <m/>
    <m/>
    <m/>
    <m/>
    <m/>
    <n v="42900"/>
    <n v="40326"/>
    <n v="9674"/>
    <n v="33226"/>
    <x v="51"/>
    <d v="2020-04-17T00:00:00"/>
    <n v="56.25"/>
    <s v="ANDRADE OLGA"/>
    <s v="SALAZAR POLANCO MARÍA ESPERANZA"/>
    <m/>
    <m/>
    <s v="HIGH TELECOMMUNICATIONS SOCIEDAD DE TELECOMUNICACIONES CIA. LTDA."/>
    <s v="1791776178001"/>
    <s v="Manuel Mauricio Revelo"/>
    <s v="SG-194-2020"/>
  </r>
  <r>
    <x v="0"/>
    <x v="4"/>
    <x v="0"/>
    <s v="SIE"/>
    <x v="7"/>
    <x v="0"/>
    <s v="SIE-EEQ-TIC002-2020"/>
    <m/>
    <n v="21856"/>
    <s v="ADQUISICIÓN DE RADIOS PORTÁTILES DIGITALES"/>
    <x v="0"/>
    <n v="35150"/>
    <m/>
    <m/>
    <m/>
    <m/>
    <m/>
    <n v="35150"/>
    <n v="25900"/>
    <n v="9250"/>
    <n v="25900"/>
    <x v="52"/>
    <d v="2020-05-29T00:00:00"/>
    <n v="50.25"/>
    <s v="ANDRADE OLGA"/>
    <s v="ANDRADE BENAVIDES DAYANA ANALI"/>
    <m/>
    <m/>
    <s v="PRACOMSA"/>
    <s v="1791708180001"/>
    <s v="Miguel Araujo"/>
    <s v="SG-228-2020"/>
  </r>
  <r>
    <x v="0"/>
    <x v="7"/>
    <x v="1"/>
    <s v="SIE"/>
    <x v="7"/>
    <x v="0"/>
    <s v="SIE-EEQ-PSA001-2020"/>
    <m/>
    <n v="4937"/>
    <s v="Servicio de análisis de cromatografía de gases para determinación de Bifenilo Policlorados (PCB´s) en muestras de aceite dieléctrico de la Empresa Eléctrica Quito."/>
    <x v="0"/>
    <n v="60000"/>
    <m/>
    <m/>
    <m/>
    <m/>
    <m/>
    <n v="59000"/>
    <n v="58408"/>
    <n v="1592"/>
    <n v="57408"/>
    <x v="53"/>
    <d v="2020-06-19T00:00:00"/>
    <n v="42.25"/>
    <s v="ACARO NILA"/>
    <s v="ENRIQUEZ PUYOL OSCAR GABRIEL"/>
    <m/>
    <m/>
    <s v="ELICROM CIA. LTDA. "/>
    <s v="0992216964001"/>
    <s v="UTRERAS LOGACHO ROLANDO TOMAS"/>
    <s v="SG-232-2020"/>
  </r>
  <r>
    <x v="0"/>
    <x v="1"/>
    <x v="0"/>
    <s v="SIE"/>
    <x v="7"/>
    <x v="0"/>
    <s v="SIE-EEQ-GD1K011-2020"/>
    <m/>
    <n v="21834"/>
    <s v="ADQUISICIÓN DE CINTAS ELÉCTRICAS DE MALLA DE COBRE ESTAÑADO PARA BLINDAJE"/>
    <x v="2"/>
    <n v="0"/>
    <m/>
    <m/>
    <m/>
    <m/>
    <m/>
    <n v="0"/>
    <n v="0"/>
    <n v="0"/>
    <n v="0"/>
    <x v="54"/>
    <d v="2020-06-23T00:00:00"/>
    <n v="41.25"/>
    <s v="URBANO MARGARITA"/>
    <s v="REVELO RUÍZ JORGE EDUARDO"/>
    <m/>
    <m/>
    <m/>
    <m/>
    <m/>
    <m/>
  </r>
  <r>
    <x v="0"/>
    <x v="3"/>
    <x v="0"/>
    <s v="SIE"/>
    <x v="7"/>
    <x v="0"/>
    <s v="SIE-EEQ-GGS001-2020"/>
    <m/>
    <n v="21867"/>
    <s v="ADQUISICIÓN DE BORNERAS Y ACCESORIOS PARA ARMADO DE TABLEROS DE CONTROL, MEDICIÓN Y PROTECCIÓN"/>
    <x v="1"/>
    <n v="25597.25"/>
    <m/>
    <m/>
    <m/>
    <m/>
    <m/>
    <n v="19779.560000000001"/>
    <n v="19500"/>
    <n v="6097.25"/>
    <n v="13682.310000000001"/>
    <x v="54"/>
    <d v="2020-07-07T00:00:00"/>
    <n v="55.25"/>
    <s v="LARCO DIMARY"/>
    <s v="NUÑEZ LÓPEZ JOSÉ CARLOS"/>
    <m/>
    <m/>
    <s v="SEIUS S.A."/>
    <s v="0992362464001"/>
    <s v="Carlos Molina"/>
    <s v="SG-254-2020"/>
  </r>
  <r>
    <x v="0"/>
    <x v="3"/>
    <x v="0"/>
    <s v="SIE"/>
    <x v="7"/>
    <x v="0"/>
    <s v="SIE-EEQ-GGS004-2020"/>
    <m/>
    <n v="22004"/>
    <s v="Adquisición de Consumibles, Accesorios y kit de limpieza para Fibra Óptica"/>
    <x v="1"/>
    <n v="60000"/>
    <m/>
    <m/>
    <m/>
    <m/>
    <m/>
    <n v="25128.400000000001"/>
    <n v="12400"/>
    <n v="47600"/>
    <n v="-22471.599999999999"/>
    <x v="55"/>
    <d v="2020-07-07T00:00:00"/>
    <n v="53.208333333335759"/>
    <s v="ANDRADE OLGA"/>
    <s v="NUÑEZ LOPEZ JOSE CARLOS"/>
    <m/>
    <m/>
    <s v="ENERGIA TELECOMUNICACIONES FIBRA OPTICA ENTELFO CIA. LTDA."/>
    <s v="1792193672001"/>
    <s v="Carlos Molina"/>
    <s v="SG-249-2020"/>
  </r>
  <r>
    <x v="0"/>
    <x v="1"/>
    <x v="0"/>
    <s v="SIE"/>
    <x v="7"/>
    <x v="0"/>
    <s v="SIE-EEQ-GD1G010-2020"/>
    <m/>
    <n v="22028"/>
    <s v="ADQUISICIÓN DE GRAPAS APERNADAS TIPO PISTOLA, VARIOS CALIBRES"/>
    <x v="0"/>
    <n v="123330"/>
    <m/>
    <m/>
    <m/>
    <m/>
    <m/>
    <n v="90470.76"/>
    <n v="60748"/>
    <n v="62582"/>
    <n v="27888.759999999995"/>
    <x v="10"/>
    <d v="2020-07-08T00:00:00"/>
    <n v="51"/>
    <s v="MUÑOZ ANDREA"/>
    <s v="CALVOPIÑA MOLINA WILSON ADALBERTO"/>
    <s v="CARVAJAL CARRERA CARLOS ALBERTO"/>
    <s v="MIER TOBAR NELSON ANDRES"/>
    <s v="FABRICACION Y DISTRIBUCION DE HERRAJES ELECTRICOS FADHELEC CIA.LTDA"/>
    <s v="1792182379001"/>
    <s v="Carla Revelo"/>
    <s v="SG-273-2020"/>
  </r>
  <r>
    <x v="0"/>
    <x v="6"/>
    <x v="1"/>
    <s v="RES"/>
    <x v="6"/>
    <x v="0"/>
    <s v="RES-EEQ-GGS002-2020"/>
    <m/>
    <n v="4879"/>
    <s v="SOPORTE Y MANTENIMIENTO DEL HARDWARE DEL SISTEMA ADMS"/>
    <x v="2"/>
    <n v="0"/>
    <m/>
    <m/>
    <m/>
    <m/>
    <m/>
    <n v="0"/>
    <n v="0"/>
    <n v="0"/>
    <n v="0"/>
    <x v="56"/>
    <d v="2020-06-22T00:00:00"/>
    <n v="33"/>
    <s v="MERINO MAURICIO"/>
    <s v="CASTRO GUZMAN ANÍBAL CORNELIO"/>
    <m/>
    <m/>
    <m/>
    <m/>
    <m/>
    <m/>
  </r>
  <r>
    <x v="0"/>
    <x v="0"/>
    <x v="0"/>
    <s v="SIE"/>
    <x v="7"/>
    <x v="0"/>
    <s v="SIE-EEQ-GAF007-2020"/>
    <m/>
    <n v="21959"/>
    <s v="ADQUISICIÓN DE 2 MONTACARGAS ELÉCTRICOS DE 3 TONELADAS DE CAPACIDAD QUE CUMPLAN CON EL PRINCIPIO DE VIGENCIA TECNOLÓGICA"/>
    <x v="0"/>
    <n v="97416.5"/>
    <m/>
    <m/>
    <m/>
    <m/>
    <m/>
    <n v="97416.5"/>
    <n v="78714"/>
    <n v="18702.5"/>
    <n v="78714"/>
    <x v="57"/>
    <d v="2020-07-17T00:00:00"/>
    <n v="57"/>
    <s v="MUÑOZ ANDREA"/>
    <s v="LASCANO PIEDRA HERNAN SANTIAGO"/>
    <s v="HERNANDEZ HIDALGO MONICA ELIZABETH"/>
    <s v="BOHORQUEZ LEON RAFAEL EDUARDO"/>
    <s v="LA LLAVE S.A. DE COMERCIO "/>
    <s v="09900015295001"/>
    <s v="Marco Cevallos"/>
    <s v="SG-278-2020"/>
  </r>
  <r>
    <x v="0"/>
    <x v="2"/>
    <x v="0"/>
    <s v="SIE"/>
    <x v="7"/>
    <x v="0"/>
    <s v="SIE-EEQ-GC006-2020"/>
    <m/>
    <n v="21896"/>
    <s v="Adquisición de 1900 Contadores de Energía Eléctrica para Clientes Comerciales e Industriales"/>
    <x v="0"/>
    <n v="701439"/>
    <m/>
    <m/>
    <m/>
    <m/>
    <m/>
    <n v="644777.64"/>
    <n v="51500"/>
    <n v="649939"/>
    <n v="-5161.359999999986"/>
    <x v="57"/>
    <d v="2020-07-17T00:00:00"/>
    <n v="57"/>
    <s v="ACARO NILA"/>
    <s v="TANDAZO COFRE DIEGO PATRICIO"/>
    <s v="POZO CARRERA CRHISTIAN SANTIAGO"/>
    <s v="CORRO GONZALEZ LUIS RICARDO"/>
    <s v="SILVATECH S.A."/>
    <s v="0991339701001"/>
    <s v="Luis Benitez"/>
    <s v="SG-279-2020"/>
  </r>
  <r>
    <x v="0"/>
    <x v="4"/>
    <x v="0"/>
    <s v="SIE"/>
    <x v="7"/>
    <x v="0"/>
    <s v="SIE-EEQ-TIC004-2020"/>
    <m/>
    <n v="22037"/>
    <s v="ADQUISICIÓN DE 54 IMPRESORAS PUNTO DE VENTA HIBRIDAS PARA VENTANILLAS DE RECAUDACIÓN DE LA EEQ."/>
    <x v="0"/>
    <n v="77263.199999999997"/>
    <m/>
    <m/>
    <m/>
    <m/>
    <m/>
    <n v="56203.199999999997"/>
    <n v="46293"/>
    <n v="30970.199999999997"/>
    <n v="25233"/>
    <x v="58"/>
    <d v="2020-07-17T00:00:00"/>
    <n v="52"/>
    <s v="MUÑOZ ANDREA"/>
    <s v="ORTIZ TULCAN BOLIVAR PATRICIO"/>
    <m/>
    <m/>
    <s v="ROMSEGROUP CIA. LTDA."/>
    <s v="1792069904001"/>
    <s v="Diego Jacome"/>
    <s v="SG-256-2020"/>
  </r>
  <r>
    <x v="0"/>
    <x v="4"/>
    <x v="1"/>
    <s v="SIE"/>
    <x v="7"/>
    <x v="0"/>
    <s v="SIE-EEQ-TIC003-2020"/>
    <m/>
    <n v="4865"/>
    <s v="SERVICIO DE ENLACES DE COMUNICACIÓN REDUNDANTES PARA LAS AGENCIAS URBANAS Y RURALES DE LA EEQ"/>
    <x v="2"/>
    <n v="0"/>
    <m/>
    <m/>
    <m/>
    <m/>
    <m/>
    <n v="0"/>
    <m/>
    <n v="0"/>
    <n v="0"/>
    <x v="58"/>
    <d v="2020-07-21T00:00:00"/>
    <n v="56"/>
    <s v="URBANO MARGARITA"/>
    <s v="SEGOVIA RAMIREZ HECTOR ALCIBIADES"/>
    <s v="ARAUJO VILLALBA MIGUEL DANILO"/>
    <s v="CADENA PINARGOTE ALVARO SANTIAGO"/>
    <m/>
    <m/>
    <m/>
    <m/>
  </r>
  <r>
    <x v="0"/>
    <x v="0"/>
    <x v="0"/>
    <s v="SIE"/>
    <x v="7"/>
    <x v="0"/>
    <s v="SIE-EEQ-GAF005-2020"/>
    <m/>
    <n v="21883"/>
    <s v="ADQUISICIÓN DE EQUIPOS DE PROTECCIÓN PERSONAL Y DE SEGURIDAD INDUSTRIAL: cono reflectivo, pedestal cilíndrico, mascara para soldar articulada, mangas aislantes de cuero largas, protector auditivo tipo tapón, gafa de seguridad con protección mecánica, gafas para soldar con oxiacetileno, guantes de ni"/>
    <x v="2"/>
    <n v="0"/>
    <m/>
    <m/>
    <m/>
    <m/>
    <m/>
    <n v="0"/>
    <m/>
    <n v="0"/>
    <n v="0"/>
    <x v="59"/>
    <d v="2020-07-08T00:00:00"/>
    <n v="42"/>
    <s v="MUÑOZ ANDREA"/>
    <s v="CUEVA INGA CHRISTIAN EDUARDO"/>
    <m/>
    <m/>
    <m/>
    <m/>
    <m/>
    <m/>
  </r>
  <r>
    <x v="0"/>
    <x v="1"/>
    <x v="3"/>
    <s v="COTOB"/>
    <x v="2"/>
    <x v="0"/>
    <s v="COTOB-EEQ-GD006-2020"/>
    <m/>
    <n v="4926"/>
    <s v="OBRAS PARA LA CONSTRUCCIÓN Y REMODELACIÓN DE REDES DE MEDIO Y BAJO VOLTAJE SECTORES OYACACHI PAPALLACTA QUIJOS EL CHACO Y BORJA."/>
    <x v="3"/>
    <n v="0"/>
    <m/>
    <m/>
    <m/>
    <m/>
    <m/>
    <n v="0"/>
    <n v="0"/>
    <n v="0"/>
    <n v="0"/>
    <x v="13"/>
    <d v="2020-06-22T00:00:00"/>
    <n v="25"/>
    <s v="GUEVARA JOHANA"/>
    <s v="ORDOÑEZ MUÑOZ JIMMY SAMUEL"/>
    <s v="PILLAJO QUIJIA JONATHAN ORLANDO"/>
    <s v="UBIDIA ARAUJO ESTEFANIA NATHALY"/>
    <m/>
    <m/>
    <m/>
    <m/>
  </r>
  <r>
    <x v="0"/>
    <x v="2"/>
    <x v="1"/>
    <s v="SIE"/>
    <x v="7"/>
    <x v="0"/>
    <s v="SIE-EEQ-GC003-2020"/>
    <m/>
    <n v="4853"/>
    <s v="SERVICIOS TÉCNICOS PARA TOMA DE LECTURAS EN LÍNEA, REPARTO DE FACTURAS Y REPARTO DE DOCUMENTOS ADICIONALES Y LECTO FACTURACION PARA LA AGENCIA MACHACHI O EN OTROS SITIOS INDICADOS POR LA EMPRESA ELÉCTRICA QUITO DENTRO DE SU ÁREA DE SERVICIO."/>
    <x v="0"/>
    <n v="189533.16"/>
    <m/>
    <m/>
    <m/>
    <m/>
    <m/>
    <n v="189531.56"/>
    <n v="174369.04"/>
    <n v="15164.119999999995"/>
    <n v="174367.44"/>
    <x v="60"/>
    <d v="2020-08-12T00:00:00"/>
    <n v="75"/>
    <s v="URBANO MARGARITA"/>
    <s v="URRESTA BURBANO NELSON EDUARDO"/>
    <s v="CASTILLO PROAÑO MAYRA AZUCENA"/>
    <s v="GUAÑA FREIRE DIEGO PAUL"/>
    <s v="ELECTROTOPON CITA. LTA."/>
    <s v="1792321107001"/>
    <s v="PAVÓN LÓPEZ LUZ ALEJANDRA"/>
    <s v="SG-266-2020"/>
  </r>
  <r>
    <x v="0"/>
    <x v="3"/>
    <x v="1"/>
    <s v="SIE"/>
    <x v="7"/>
    <x v="0"/>
    <s v="SIE-EEQ-GGS003-2020"/>
    <m/>
    <n v="4903"/>
    <s v="REPARACIÓN INTEGRAL DE TURBOCARGADORES DE LAS UNIDADES DE GENERACIÓN DE LA CENTRAL TERMOELÉCTRICA GUALBERTO HERNÁNDEZ"/>
    <x v="5"/>
    <n v="21000"/>
    <m/>
    <m/>
    <m/>
    <m/>
    <m/>
    <n v="21000"/>
    <n v="19635"/>
    <n v="1365"/>
    <n v="19635"/>
    <x v="60"/>
    <d v="2020-07-29T00:00:00"/>
    <n v="61"/>
    <s v="ANDRADE OLGA"/>
    <s v="PEÑAFIEL ALVARADO FREDDY MARCONI"/>
    <m/>
    <m/>
    <s v="SIMBAÑA MOROMENACHO JENNY MAGALY"/>
    <s v="1713490306001"/>
    <s v="CAIZA CAIZA CHRISTIAN"/>
    <s v="SG-286-2020"/>
  </r>
  <r>
    <x v="0"/>
    <x v="2"/>
    <x v="1"/>
    <s v="SIE"/>
    <x v="7"/>
    <x v="0"/>
    <s v="SIE-EEQ-GC012-2020"/>
    <m/>
    <n v="4851"/>
    <s v="SERVICIOS TÉCNICOS PARA TOMA DE LECTURAS EN LÍNEA, REPARTO DE FACTURAS Y REPARTO DE DOCUMENTOS ADICIONALES Y LECTO FACTURACIÓN PARA LA AGENCIA SANGOLQUÍ O EN OTROS SITIOS INDICADOS POR LA EMPRESA ELÉCTRICA QUITO DENTRO DE SU ÁREA DE SERVICIO."/>
    <x v="4"/>
    <n v="247136.76"/>
    <m/>
    <m/>
    <m/>
    <m/>
    <m/>
    <n v="247135.27"/>
    <n v="189999"/>
    <n v="57137.760000000009"/>
    <n v="189997.50999999998"/>
    <x v="14"/>
    <d v="2020-07-21T00:00:00"/>
    <n v="50"/>
    <s v="MUÑOZ ANDREA"/>
    <s v="URRESTA BURBANO NELSON EDUARDO"/>
    <s v="CASTILLO PROAÑO MAYRA AZUCENA"/>
    <s v="GUAÑA FREIRE DIEGO PAUL"/>
    <s v="CONSORCIO COSLECT SANGOLQUI"/>
    <s v="1713491171001"/>
    <s v="BAQUERO DUQUE JOSE ABRAHAN"/>
    <m/>
  </r>
  <r>
    <x v="0"/>
    <x v="1"/>
    <x v="0"/>
    <s v="SIE"/>
    <x v="7"/>
    <x v="0"/>
    <s v="SIE-EEQ-GD1D013-2020"/>
    <m/>
    <n v="22018"/>
    <s v="ADQUISICIÓN DE AISLADORES DE CAUCHO SILICONADO TIPO SUSPENSIÓN."/>
    <x v="0"/>
    <n v="66839.5"/>
    <m/>
    <m/>
    <m/>
    <m/>
    <m/>
    <n v="53279.5"/>
    <n v="36047"/>
    <n v="30792.5"/>
    <n v="22487"/>
    <x v="14"/>
    <d v="2020-07-24T00:00:00"/>
    <n v="53"/>
    <s v="URBANO MARGARITA"/>
    <s v="YANEZ TIMBILA FREDDY JAVIER"/>
    <m/>
    <m/>
    <s v="CONSORCIO ELECTRO MEDICION CONSORCIADOS COIMPORELECSA E IELCO COIMPORELECSA S.A."/>
    <s v="0991197257001"/>
    <s v="CARLA REVELO"/>
    <s v="SG-285-2020"/>
  </r>
  <r>
    <x v="0"/>
    <x v="1"/>
    <x v="0"/>
    <s v="SIE"/>
    <x v="7"/>
    <x v="0"/>
    <s v="SIE-EEQ-GD014-2020"/>
    <m/>
    <s v="21833 / 21903"/>
    <s v="ADQUISICIÓN DE CINTAS ELÉCTRICAS DE VARIAS CARACTERÍSTICAS Y MEDIDAS"/>
    <x v="2"/>
    <m/>
    <m/>
    <m/>
    <m/>
    <m/>
    <m/>
    <m/>
    <m/>
    <n v="0"/>
    <n v="0"/>
    <x v="14"/>
    <d v="2020-08-17T00:00:00"/>
    <n v="77"/>
    <s v="ANDRADE OLGA"/>
    <s v="REVELO RUIZ JORGE EDUARDO"/>
    <s v="ZEA PINTO MIGUEL ANTONIO"/>
    <s v="GARCIA ALVARADO OSWALDO RUBEN"/>
    <m/>
    <m/>
    <m/>
    <m/>
  </r>
  <r>
    <x v="0"/>
    <x v="3"/>
    <x v="1"/>
    <s v="SIE"/>
    <x v="7"/>
    <x v="0"/>
    <s v="SIE-EEQ-GGS006-2020"/>
    <m/>
    <s v="4915/4916"/>
    <s v="LIMPIEZA POR SANDBLASTING HÚMEDO Y REVESTIMIENTO PROTECTOR EN LAS SUPERFICIES INTERNAS DEL CARACOL Y TUBO DIFUSOR DE LAS TURBINAS DE LA UNIDAD 1 DE LA CENTRAL NAYÓN Y DE LA UNIDAD 2 DE LA CENTRAL CUMBAYA"/>
    <x v="2"/>
    <n v="0"/>
    <m/>
    <m/>
    <m/>
    <m/>
    <m/>
    <n v="0"/>
    <m/>
    <n v="0"/>
    <n v="0"/>
    <x v="61"/>
    <d v="2020-07-21T00:00:00"/>
    <n v="48"/>
    <s v="URBANO MARGARITA"/>
    <s v="MORENO VITERI EDWIN ANDRES"/>
    <m/>
    <m/>
    <m/>
    <m/>
    <m/>
    <m/>
  </r>
  <r>
    <x v="0"/>
    <x v="3"/>
    <x v="0"/>
    <s v="SIE"/>
    <x v="7"/>
    <x v="0"/>
    <s v="SIE-EEQ-GGS007-2020"/>
    <m/>
    <n v="21985"/>
    <s v="ADQUISICIÓN DE SEGMENTOS DE CARBÓN GRAFITADO GRADO FH429Z2 PARA SELLO PRENSA ESTOPAS. REF.62. DE TURBINA DE LA CENTRAL NAYÓN."/>
    <x v="1"/>
    <n v="8189.44"/>
    <m/>
    <m/>
    <m/>
    <m/>
    <m/>
    <n v="7750.24"/>
    <n v="7130"/>
    <n v="1059.4399999999996"/>
    <n v="6690.8"/>
    <x v="61"/>
    <d v="2020-07-21T00:00:00"/>
    <n v="48"/>
    <s v="LARCO DIMARY"/>
    <s v="USIÑA QUISHPE JOSÉ PASCUAL"/>
    <m/>
    <m/>
    <s v="JUMBO PALTAN EDGAR JAVIER"/>
    <s v="1712263381001"/>
    <s v="HUGO PATRICIO MENESES IZA"/>
    <s v="SG-261-2020 "/>
  </r>
  <r>
    <x v="0"/>
    <x v="1"/>
    <x v="0"/>
    <s v="SIE"/>
    <x v="7"/>
    <x v="0"/>
    <s v="SIE-EEQ-GD1C012-2020"/>
    <m/>
    <n v="22044"/>
    <s v="ADQUISICIÓN DE FOTOCONTROL DE 120 V, 1000 W O 1800 VA, SIN BASE"/>
    <x v="0"/>
    <n v="36960"/>
    <m/>
    <m/>
    <m/>
    <m/>
    <m/>
    <n v="36960"/>
    <n v="29760"/>
    <n v="7200"/>
    <n v="29760"/>
    <x v="62"/>
    <d v="2020-07-24T00:00:00"/>
    <n v="46"/>
    <s v="URBANO MARGARITA"/>
    <s v="PAREDES VARGAS ESTEBAN DARIO"/>
    <m/>
    <m/>
    <s v="ALTA TENSION ALTATEN SA"/>
    <s v="1791189159001"/>
    <s v="YANEZ GUAMANTICA LUIS ERNESTO"/>
    <s v="SG-284-2020"/>
  </r>
  <r>
    <x v="0"/>
    <x v="0"/>
    <x v="0"/>
    <s v="SIE"/>
    <x v="7"/>
    <x v="0"/>
    <s v="SIE-EEQ-GAF006-2020"/>
    <m/>
    <n v="21894"/>
    <s v="ADQUISICIÓN DE BATERÍAS PARA LA FLOTA VEHICULAR DE LA EMPRESA ELÉCTRICA QUITO"/>
    <x v="0"/>
    <n v="35427.199999999997"/>
    <m/>
    <m/>
    <m/>
    <m/>
    <m/>
    <n v="30959.59"/>
    <n v="18967"/>
    <n v="16460.199999999997"/>
    <n v="14499.390000000003"/>
    <x v="62"/>
    <d v="2020-08-17T00:00:00"/>
    <n v="70"/>
    <s v="LARCO DIMARY"/>
    <s v="MORALES SEGOVIA LUIS RODRIGO"/>
    <m/>
    <m/>
    <s v="IMPORTADORA LAVACOR CIA. LTDA."/>
    <s v="1191726738001"/>
    <s v="CEVALLOS COLLAGUASO MARCO FABIAN "/>
    <s v="SG-288-2020"/>
  </r>
  <r>
    <x v="0"/>
    <x v="1"/>
    <x v="3"/>
    <s v="COTOB"/>
    <x v="4"/>
    <x v="0"/>
    <s v="COTOB-EEQ-GD005-2020"/>
    <m/>
    <n v="4910"/>
    <s v="OBRAS PARA LA INSTALACIÓN DEL SISTEMA DE PUESTA A TIERRA Y PARARRAYOS"/>
    <x v="4"/>
    <n v="690000"/>
    <m/>
    <m/>
    <m/>
    <m/>
    <m/>
    <n v="689996.47"/>
    <n v="633386.73250000004"/>
    <n v="56613.267499999958"/>
    <n v="633383.20250000001"/>
    <x v="63"/>
    <m/>
    <n v="-43991"/>
    <s v="ROSERO JORGE"/>
    <s v="MORA LUCERO CARLOS ERNESTO"/>
    <s v="ZEA PINTO MIGUEL ANTONIO"/>
    <s v="BONILLA MERINO DIOVER STIV"/>
    <s v="ENERGIA TELECOMUNICACIONES FIBRA OPTICA ENTELFO CIA. LTDA."/>
    <s v="1792193672001"/>
    <s v="YANEZ TIMBILA FREDDY JAVIER"/>
    <m/>
  </r>
  <r>
    <x v="0"/>
    <x v="3"/>
    <x v="0"/>
    <s v="SIE"/>
    <x v="7"/>
    <x v="0"/>
    <s v="SIE-EEQ-GGS005-2020"/>
    <m/>
    <n v="21954"/>
    <s v="ADQUISICIÓN DE RECTIFICADORES Y BANCOS DE BATERÍAS DE VARIOS TIPOS PARA CENTRALES DE GENERACIÓN"/>
    <x v="4"/>
    <n v="285000"/>
    <m/>
    <m/>
    <m/>
    <m/>
    <m/>
    <n v="106471.44"/>
    <n v="77795"/>
    <n v="207205"/>
    <n v="-100733.56"/>
    <x v="63"/>
    <d v="2020-08-07T00:00:00"/>
    <n v="59"/>
    <s v="TIPANTA TANIA"/>
    <s v="IDROVO VILLAGRAN JUAN PABLO"/>
    <s v="ALOMOTO ALDANA CHRISTIAN MARIO"/>
    <s v="SALCEDO GARCES JAIME RICARDO"/>
    <s v="ENERGYCONTROL S.A."/>
    <s v="0992284714001"/>
    <s v="TRUJILLO MAYA ANDREA PAULINA"/>
    <m/>
  </r>
  <r>
    <x v="0"/>
    <x v="3"/>
    <x v="2"/>
    <s v="CLC"/>
    <x v="8"/>
    <x v="0"/>
    <s v="CLC-EEQ-GGS001-2020"/>
    <m/>
    <n v="4880"/>
    <s v="DISEÑO DE LA LÍNEA DE SUBTRANSMISIÓN VICENTINA – EL INGA A 138 KV, DOBLE CIRCUITO."/>
    <x v="0"/>
    <n v="148043"/>
    <m/>
    <m/>
    <m/>
    <m/>
    <m/>
    <n v="137520"/>
    <n v="136000"/>
    <n v="12043"/>
    <n v="125477"/>
    <x v="64"/>
    <d v="2020-07-29T00:00:00"/>
    <n v="48"/>
    <s v="MERINO MAURICIO"/>
    <s v="PAGUAY RAMIREZ ELIZABETH SILVANA"/>
    <s v="MUÑOZ ONTANEDA CHRISTIAN RODRIGO"/>
    <s v="MONTALVO SAA LEONARDO FABIAN"/>
    <s v="CASTILLO MORENO FABIAN ENRIQUE"/>
    <s v="1703829463001"/>
    <s v="CALDERON OLIVO JUAN GABRIEL"/>
    <s v="SG-251-2020"/>
  </r>
  <r>
    <x v="0"/>
    <x v="0"/>
    <x v="0"/>
    <s v="SIE"/>
    <x v="7"/>
    <x v="0"/>
    <s v="SIE-EEQ-GAF008-2020"/>
    <m/>
    <n v="4813"/>
    <s v="SERVICIO DE MANTENIMIENTO PREVENTIVO DE MÁQUINAS MEDIDORAS DE CONDUCTORES ELECTRICOS"/>
    <x v="0"/>
    <n v="22194.68"/>
    <m/>
    <m/>
    <m/>
    <m/>
    <m/>
    <n v="16120"/>
    <n v="11284"/>
    <n v="10910.68"/>
    <n v="5209.32"/>
    <x v="64"/>
    <d v="2020-08-03T00:00:00"/>
    <n v="53"/>
    <s v="LARCO DIMARY"/>
    <s v="CÁRDENAS AGUILAR LUIS ALFONSO"/>
    <m/>
    <m/>
    <s v="SUAREZ PORRAS ANGIE MISHELL"/>
    <s v="1750138669001"/>
    <s v="SARAVIA RODRIGUEZ JUAN CARLOS"/>
    <s v="SG-262-2020"/>
  </r>
  <r>
    <x v="0"/>
    <x v="2"/>
    <x v="0"/>
    <s v="SIE"/>
    <x v="7"/>
    <x v="0"/>
    <s v="SIE-EEQ-GC009-2020"/>
    <m/>
    <n v="21871"/>
    <s v="ADQUISICIÓN DE CAJAS DE DISTRIBUCIÓN CON TAPA DE SEGURIDAD"/>
    <x v="0"/>
    <n v="725189.36"/>
    <m/>
    <m/>
    <m/>
    <m/>
    <m/>
    <n v="541413.56000000006"/>
    <n v="411555"/>
    <n v="313634.36"/>
    <n v="227779.20000000007"/>
    <x v="64"/>
    <d v="2020-08-11T00:00:00"/>
    <n v="61"/>
    <s v="ANDRADE OLGA"/>
    <s v="URRESTA BURBANO NELSON EDUARDO"/>
    <s v="GUAÑA FREIRE DIEGO PAUL"/>
    <s v="PROAÑO HIDALGO IVAN RODRIGO"/>
    <s v="ECUATORIANA DE MATRICERIA ECUAMATRIZ CIA LTDA"/>
    <s v="1890108241001"/>
    <s v="VASQUEZ GUAÑA HUGO ERNESTO"/>
    <s v="SG-291-2020"/>
  </r>
  <r>
    <x v="0"/>
    <x v="3"/>
    <x v="3"/>
    <s v="COTBS"/>
    <x v="2"/>
    <x v="0"/>
    <s v="COTBS-EEQ-GGS02-2020"/>
    <m/>
    <n v="21953"/>
    <s v="SUMINISTRO E INSTALACIÓN DE UN SISTEMA DE BOMBEO DE AGUA CONTRA INCENDIOS PARA EL ÁREA FORESTAL DEL TANQUE DE CABEZA DE LA CENTRAL HIDROELÉCTRICA PASOCHOA"/>
    <x v="2"/>
    <m/>
    <m/>
    <m/>
    <m/>
    <m/>
    <m/>
    <m/>
    <m/>
    <n v="0"/>
    <n v="0"/>
    <x v="65"/>
    <d v="2021-01-06T00:00:00"/>
    <n v="208"/>
    <s v="HURTADO JOSE"/>
    <s v="PEREZ MOLINA PATRICIO ERNESTO"/>
    <s v="SOLA NARANJO IVAN JAVIER"/>
    <s v="SALAZAR ZUÑIGA ANDRES AUGUSTO"/>
    <m/>
    <m/>
    <m/>
    <m/>
  </r>
  <r>
    <x v="0"/>
    <x v="1"/>
    <x v="3"/>
    <s v="COTOB"/>
    <x v="4"/>
    <x v="0"/>
    <s v="COTOB-EEQ-GD008-2020"/>
    <m/>
    <n v="4943"/>
    <s v="OBRAS PARA LA CONSTRUCCIÓN DE REDES DE MV, BV Y AP EN LOS SECTORES: TURUBAMBA, LLOA, SOLANDA, GUAMANÍ, CHILLOGALLO, LA ECUATORIANA, PUENGASÍ, QUITUMBE Y LA MENA."/>
    <x v="4"/>
    <n v="468524.69"/>
    <m/>
    <m/>
    <m/>
    <m/>
    <m/>
    <n v="430378.4"/>
    <n v="395875.0981"/>
    <n v="72649.591899999999"/>
    <n v="357728.80810000002"/>
    <x v="66"/>
    <d v="2021-01-22T00:00:00"/>
    <n v="219.25"/>
    <s v="GUEVARA JOHANA"/>
    <s v="CALVOPIÑA MOLINA WILSON ADALBERTO"/>
    <s v="ANDRADE ALVAREZ CLEVER VINICIO"/>
    <s v="PILLAJO QUIJIA JONATHAN ORLANDO"/>
    <s v="RENE AVELINO CORREA PROAÑO"/>
    <s v="1704425519001"/>
    <s v="PILCO PILCO DIEGO DAVID"/>
    <m/>
  </r>
  <r>
    <x v="0"/>
    <x v="3"/>
    <x v="1"/>
    <s v="FIN"/>
    <x v="9"/>
    <x v="0"/>
    <s v="FIN-EEQ-GGS002-2020"/>
    <m/>
    <n v="4883"/>
    <s v="SERVICIO DE TRANSPORTE DE COMBUSTIBLE CRUDO REDUCIDO"/>
    <x v="4"/>
    <n v="190885.6"/>
    <m/>
    <m/>
    <m/>
    <m/>
    <m/>
    <n v="188443.2"/>
    <n v="188443.2"/>
    <n v="2442.3999999999942"/>
    <n v="186000.80000000002"/>
    <x v="67"/>
    <d v="2020-07-29T00:00:00"/>
    <n v="41.5"/>
    <s v="ROSERO JORGE"/>
    <s v="FREIRE PASTOR CARLOS ROBERTO"/>
    <s v="PEREZ MOLINA PATRICIO ERNESTO"/>
    <s v="MENESES IZA HUGO PATRICIO"/>
    <s v="COMPAÑÍA DE TRANSPORTE DE CARGA PESADA TRANSRES CIA. LTDA."/>
    <s v="2290325687001"/>
    <s v="PROAÑO RIOS DIEGO ANDINO"/>
    <s v="SG-315-2020"/>
  </r>
  <r>
    <x v="0"/>
    <x v="2"/>
    <x v="1"/>
    <s v="SIE"/>
    <x v="7"/>
    <x v="0"/>
    <s v="SIE-EEQ-GC013-2020"/>
    <m/>
    <n v="4852"/>
    <s v="SERVICIOS TÉCNICOS PARA TOMA DE LECTURAS EN LÍNEA, REPARTO DE FACTURAS Y REPARTO DE DOCUMENTOS ADICIONALES Y LECTO FACTURACIÓN PARA LA AGENCIA TUMBACO O EN OTROS SITIOS INDICADOS POR LA EMPRESA ELÉCTRICA QUITO DENTRO DE SU ÁREA DE SERVICIO"/>
    <x v="4"/>
    <n v="337381.2"/>
    <m/>
    <m/>
    <m/>
    <m/>
    <m/>
    <n v="337376.91"/>
    <n v="332600"/>
    <n v="4781.2000000000116"/>
    <n v="332595.70999999996"/>
    <x v="68"/>
    <d v="2020-08-25T00:00:00"/>
    <n v="70.208333333335759"/>
    <s v="LARCO DIMARY"/>
    <s v=" URRESTA BURBANO NELSON EDUARDO"/>
    <s v="CASTILLO PROAÑO MAYRA AZUCENA"/>
    <s v="GUAÑA FREIRE DIEGO PAUL"/>
    <s v="ACOSTA MORALES Y ASOCIADOS SOLUCIONES EMPRESARIALES S.A."/>
    <s v="1792307163001"/>
    <s v="Victor Cordova"/>
    <m/>
  </r>
  <r>
    <x v="0"/>
    <x v="2"/>
    <x v="1"/>
    <s v="SIE"/>
    <x v="7"/>
    <x v="0"/>
    <s v="SIE-EEQ-GC014-2020"/>
    <m/>
    <n v="4850"/>
    <s v="SERVICIOS TÉCNICOS PARA TOMA DE LECTURAS EN LÍNEA, REPARTO DE FACTURAS Y REPARTO DE DOCUMENTOS ADICIONALES Y LECTO FACTURACION PARA LA AGENCIA CONOCOTO O EN OTROS SITIOS INDICADOS POR LA EMPRESA ELÉCTRICA QUITO DENTRO DE SU ÁREA DE SERVICIO"/>
    <x v="0"/>
    <n v="355352.4"/>
    <m/>
    <m/>
    <m/>
    <m/>
    <m/>
    <n v="355350.25"/>
    <n v="349999"/>
    <n v="5353.4000000000233"/>
    <n v="349996.85"/>
    <x v="69"/>
    <d v="2020-08-26T00:00:00"/>
    <n v="71.25"/>
    <s v="ACARO NILA"/>
    <s v="URRESTA BURBANO NELSON EDUARDO"/>
    <s v="CASTILLO PROAÑO MAYRA AZUCENA"/>
    <s v=" VASQUEZ GUAÑA HUGO ERNESTO"/>
    <s v="CONSORCIO CONSLECT CONOCOTO"/>
    <s v="1793081355001"/>
    <s v="Ana Isabel Barreno"/>
    <s v="SG-301-2020"/>
  </r>
  <r>
    <x v="0"/>
    <x v="1"/>
    <x v="0"/>
    <s v="SIE"/>
    <x v="7"/>
    <x v="0"/>
    <s v="SIE-EEQ-GD1G017-2020"/>
    <m/>
    <n v="22026"/>
    <s v="ADQUISICIÓN DE RETENEDORES TERMINALES PREFORMADOS DE DIFERENTES TIPOS"/>
    <x v="2"/>
    <n v="0"/>
    <m/>
    <m/>
    <m/>
    <m/>
    <m/>
    <n v="0"/>
    <m/>
    <n v="0"/>
    <n v="0"/>
    <x v="70"/>
    <d v="2020-08-24T00:00:00"/>
    <n v="68.208333333335759"/>
    <s v="ANDRADE OLGA"/>
    <s v="TIPAN CHAMORRO ESMERALDA BEATRIZ"/>
    <m/>
    <m/>
    <m/>
    <m/>
    <m/>
    <m/>
  </r>
  <r>
    <x v="0"/>
    <x v="1"/>
    <x v="0"/>
    <s v="SIE"/>
    <x v="7"/>
    <x v="0"/>
    <s v="SIE-EEQ-GD1K016-2020"/>
    <m/>
    <n v="22040"/>
    <s v="ADQUISICIÓN DE TERMINALES EXTERIORES UNIPOLARES ENCOGIBLES EN FRIO O CONTRAIBLE 25 kV, VARIOS CALIBRES"/>
    <x v="2"/>
    <m/>
    <m/>
    <m/>
    <m/>
    <m/>
    <m/>
    <m/>
    <m/>
    <n v="0"/>
    <n v="0"/>
    <x v="66"/>
    <d v="2020-07-30T00:00:00"/>
    <n v="43.25"/>
    <s v="URBANO MARGARITA"/>
    <s v=" ZEA PINTO MIGUEL ANTONIO"/>
    <s v="REVELO RUIZ JORGE EDUARDO"/>
    <s v=" CHASIPANTA GONZALEZ JOAQUIN ALFREDO"/>
    <m/>
    <m/>
    <m/>
    <m/>
  </r>
  <r>
    <x v="0"/>
    <x v="1"/>
    <x v="0"/>
    <s v="SIE"/>
    <x v="7"/>
    <x v="0"/>
    <s v="SIE-EEQ-GD1P015-2020"/>
    <m/>
    <n v="22019"/>
    <s v="ADQUISICIÓN DE BATERIA DE 12 V, 26 A-HR, 6 CELDAS, RECARGABLE"/>
    <x v="2"/>
    <m/>
    <m/>
    <m/>
    <m/>
    <m/>
    <m/>
    <m/>
    <m/>
    <n v="0"/>
    <n v="0"/>
    <x v="69"/>
    <d v="2020-08-12T00:00:00"/>
    <n v="57.25"/>
    <s v="TIPANTA TANIA"/>
    <s v="CHASIPANTA GONZALEZ JUAQUIN ALFREDO"/>
    <m/>
    <m/>
    <m/>
    <m/>
    <m/>
    <m/>
  </r>
  <r>
    <x v="0"/>
    <x v="0"/>
    <x v="1"/>
    <s v="INM"/>
    <x v="10"/>
    <x v="0"/>
    <s v="INM-EEQ-GAF001-2020"/>
    <m/>
    <n v="4836"/>
    <s v="ARRIENDO DE INMUEBLE PARA EL FUNCIONAMIENTO DEL CENTRO DE OPERACIONES Y MANTENIMIENTO RURAL ZONA SUR-ESTE"/>
    <x v="4"/>
    <n v="30000"/>
    <m/>
    <m/>
    <m/>
    <m/>
    <m/>
    <n v="30000"/>
    <n v="30000"/>
    <n v="0"/>
    <n v="30000"/>
    <x v="71"/>
    <d v="2020-06-08T00:00:00"/>
    <n v="35"/>
    <s v="MERINO MAURICIO"/>
    <s v="DE TRINIDAD MOSCOSO EMILIA FERNANDA"/>
    <m/>
    <m/>
    <s v="MILTON VINICIO SALGERO CORONEL"/>
    <s v="1717266611001"/>
    <s v="Fanny Galarza"/>
    <s v="SG-0211-2020"/>
  </r>
  <r>
    <x v="0"/>
    <x v="0"/>
    <x v="2"/>
    <s v="CDC"/>
    <x v="1"/>
    <x v="0"/>
    <s v="CDC-EEQ-GAF004-2020"/>
    <m/>
    <n v="4927"/>
    <s v="ANÁLISIS Y DETERMINACIÓN DE LA “PÉRDIDA MÁXIMA PROBABLE” PML, Y LUCRO CESANTE EN INCENDIO Y ROTURA DE MAQUINARIA DE LOS BIENES DE PROPIEDAD DE LA EMPRESA ELÉCTRICA QUITO"/>
    <x v="0"/>
    <n v="63000"/>
    <m/>
    <m/>
    <m/>
    <m/>
    <m/>
    <n v="63000"/>
    <n v="63000"/>
    <n v="0"/>
    <n v="63000"/>
    <x v="72"/>
    <d v="2020-07-23T00:00:00"/>
    <n v="29.25"/>
    <s v="MERINO MAURICIO"/>
    <s v="KARINA REDROVAN"/>
    <m/>
    <m/>
    <s v="GALO ALFREDO BECERRA VILLAGOMEZ"/>
    <s v="1801100049001"/>
    <s v="Rosa Muñoz"/>
    <s v="SG-250-2020"/>
  </r>
  <r>
    <x v="0"/>
    <x v="1"/>
    <x v="3"/>
    <s v="COTOB"/>
    <x v="4"/>
    <x v="0"/>
    <s v="COTOB-EEQ-GD007-2020"/>
    <m/>
    <n v="4940"/>
    <s v="OBRAS PARA LA CONSTRUCCIÓN DE REDES DE MV, BV Y AP EN LOS SECTORES: SANGOLQUI, TAMBILLO, UYUMBICHO, AMAGUAÑA, LA MERCED, CONOCOTO, SAN PEDRO TABOADA, SAN RAFAEL, ALOASÍ, COTOGCHOA, GUANGOPOLO Y MACHACHI."/>
    <x v="4"/>
    <n v="938302.52"/>
    <m/>
    <m/>
    <m/>
    <m/>
    <m/>
    <n v="922300.26"/>
    <n v="832416.06"/>
    <n v="105886.45999999996"/>
    <n v="816413.8"/>
    <x v="73"/>
    <d v="2020-12-21T00:00:00"/>
    <n v="181.25"/>
    <s v="UQUILLAS JAVIER"/>
    <s v="BONILLA MERINO DIOVER STIV"/>
    <s v="PILLAJO QUIJIA JONATHAN ORLANDO"/>
    <s v=" CORRO GONZALEZ LUIS RICARDO"/>
    <s v="Altamirano Tapia Eloy Marcelo"/>
    <s v="0500980099001"/>
    <s v="Nuvia Alexandra Coyago Cruz"/>
    <m/>
  </r>
  <r>
    <x v="0"/>
    <x v="1"/>
    <x v="3"/>
    <s v="COTOB"/>
    <x v="4"/>
    <x v="0"/>
    <s v="COTOB-EEQ-GD010-2020"/>
    <m/>
    <n v="4968"/>
    <s v="OBRAS PARA LA CONSTRUCCIÓN Y REMODELACIÓN DE REDES DE MEDIO Y BAJO VOLTAJE EN LOS SECTORES DE PONCEANO Y COMITÉ DEL PUEBLO"/>
    <x v="0"/>
    <n v="746036.38"/>
    <m/>
    <m/>
    <m/>
    <m/>
    <m/>
    <n v="710150.4"/>
    <n v="653097.53"/>
    <n v="92938.849999999977"/>
    <n v="617211.55000000005"/>
    <x v="73"/>
    <d v="2020-11-06T00:00:00"/>
    <n v="136.25"/>
    <s v="HURTADO JOSE"/>
    <s v=" CALVOPIÑA MOLINA WILSON ADALBERTO"/>
    <s v="JACOME MOREJON MERCI YOLANDA"/>
    <s v="PILCO PILCO DIEGO DAVID"/>
    <s v="RENE AVELINO CORREA PROAÑO"/>
    <s v="170442551001"/>
    <s v="Byron Andrango"/>
    <s v="SG-340-2020"/>
  </r>
  <r>
    <x v="0"/>
    <x v="1"/>
    <x v="3"/>
    <s v="COTOB"/>
    <x v="4"/>
    <x v="0"/>
    <s v="COTOB-EEQ-GD011-2020"/>
    <m/>
    <n v="4985"/>
    <s v="OBRAS PARA LA CONSTRUCCIÓN Y REMODELACIÓN DE REDES DE MEDIO Y BAJO VOLTAJE EN LOS SECTORES DE CALACALI, NANEGAL, NANEGALITO, PACTO Y SAN JOSÉ DE MINAS"/>
    <x v="0"/>
    <n v="569377"/>
    <m/>
    <m/>
    <m/>
    <m/>
    <m/>
    <n v="548581.16"/>
    <n v="504496.92"/>
    <n v="64880.080000000016"/>
    <n v="483701.08"/>
    <x v="73"/>
    <d v="2020-12-01T00:00:00"/>
    <n v="161.25"/>
    <s v="HURTADO JOSE"/>
    <s v="CALVOPIÑA MOLINA WILSON ADALBERTO"/>
    <s v="JACOME MOREJON MERCI YOLANDA"/>
    <s v=" EGÜEZ VACA FRANCISCO JAVIER"/>
    <s v="RENE AVELINO CORREA PROAÑO"/>
    <s v="1704425519001"/>
    <s v="Byron Andrango"/>
    <s v="SG-363-2020"/>
  </r>
  <r>
    <x v="0"/>
    <x v="1"/>
    <x v="3"/>
    <s v="COTOB"/>
    <x v="4"/>
    <x v="0"/>
    <s v="COTOB-EEQ-GD012-2020"/>
    <m/>
    <n v="4926"/>
    <s v="OBRAS PARA LA CONSTRUCCIÓN Y REMODELACIÓN DE REDES DE MEDIO Y BAJO VOLTAJE SECTORES OYACACHI PAPALLACTA QUIJOS EL CHACO Y BORJA."/>
    <x v="4"/>
    <n v="493320.38"/>
    <m/>
    <m/>
    <m/>
    <m/>
    <m/>
    <n v="490015.11"/>
    <n v="390070.18"/>
    <n v="103250.20000000001"/>
    <n v="386764.91"/>
    <x v="74"/>
    <d v="2020-12-28T00:00:00"/>
    <n v="186.20833333333576"/>
    <s v="GUEVARA JOHANA"/>
    <s v=" CALVOPIÑA MOLINA WILSON ADALBERTO"/>
    <s v="CARVAJAL CARRERA CARLOS ALBERTO"/>
    <s v="PILLAJO QUIJIA JONATHAN ORLANDO"/>
    <s v="CONSORCIO INSELECT - PROCURADOR COMÚN: Bastidas Gallo Claudio Wladimir"/>
    <s v="0501788483001"/>
    <s v="FRANCISCO JAVIER EGUEZ VACA"/>
    <m/>
  </r>
  <r>
    <x v="0"/>
    <x v="3"/>
    <x v="1"/>
    <s v="FIN"/>
    <x v="9"/>
    <x v="0"/>
    <s v="FIN-EEQ-GGS001-2020"/>
    <m/>
    <n v="4902"/>
    <s v="SERVICIO DE TRANSPORTE DE COMBUSTIBLE DIESEL"/>
    <x v="4"/>
    <n v="13035.36"/>
    <m/>
    <m/>
    <m/>
    <m/>
    <m/>
    <n v="8320"/>
    <n v="8320"/>
    <n v="4715.3600000000006"/>
    <n v="3604.6399999999994"/>
    <x v="75"/>
    <d v="2020-08-11T00:00:00"/>
    <n v="49.5"/>
    <s v="ROSERO JORGE"/>
    <s v="HUGO MENESES"/>
    <m/>
    <m/>
    <s v="BEACOTRANSA-BEATERIO COMPAÑÍA DE TANQUEROS Y TRAILERS S.A."/>
    <s v="1791357620001"/>
    <s v="PROAÑO RIOS DIEGO ANDINO"/>
    <s v="SG-298-2020"/>
  </r>
  <r>
    <x v="0"/>
    <x v="1"/>
    <x v="0"/>
    <s v="SIE"/>
    <x v="7"/>
    <x v="0"/>
    <s v="SIE-EEQ-GD1P019-2020"/>
    <m/>
    <n v="22042"/>
    <s v="ADQUISICIÓN DE MOLDES Y SUELDAS EXOTÉRMICAS"/>
    <x v="2"/>
    <m/>
    <m/>
    <m/>
    <m/>
    <m/>
    <m/>
    <m/>
    <m/>
    <n v="0"/>
    <n v="0"/>
    <x v="76"/>
    <d v="2020-08-28T00:00:00"/>
    <n v="65.208333333335759"/>
    <s v="ANDRADE OLGA"/>
    <s v="RUBEN ARMAS"/>
    <m/>
    <m/>
    <m/>
    <m/>
    <m/>
    <m/>
  </r>
  <r>
    <x v="0"/>
    <x v="6"/>
    <x v="1"/>
    <s v="RES"/>
    <x v="6"/>
    <x v="0"/>
    <s v="RES-EEQ-GGS003-2020"/>
    <m/>
    <n v="4879"/>
    <s v="SOPORTE Y MANTENIMIENTO DEL HARDWARE DEL SISTEMA ADMS"/>
    <x v="0"/>
    <n v="450000"/>
    <m/>
    <m/>
    <m/>
    <m/>
    <m/>
    <n v="424784"/>
    <n v="424784"/>
    <n v="25216"/>
    <n v="399568"/>
    <x v="72"/>
    <d v="2020-07-23T00:00:00"/>
    <n v="29.25"/>
    <s v="MERINO MAURICIO"/>
    <s v="CORNELIO CASTRO"/>
    <m/>
    <m/>
    <s v="SCHNEIDER ELECTRIC ECUADOR S.A. SCHNEIDERELECTRIC"/>
    <s v="1791274946001"/>
    <s v="Liliana Patricia Ceron"/>
    <s v="SG-272-2020"/>
  </r>
  <r>
    <x v="0"/>
    <x v="0"/>
    <x v="0"/>
    <s v="CPN"/>
    <x v="11"/>
    <x v="0"/>
    <s v="CPN-EEQ-GAF005-2020"/>
    <m/>
    <m/>
    <s v="ADQUISICIÓN DE 2 VEHÍCULOS CON GRÚA ARTICULADA TELESCÓPICA CAPACIDAD CARGA 11500KG y 1 VEHÍCULO CON GRÚA ARTICULADA TELESCÓPICA CAPACIDAD CARGA 8200KG"/>
    <x v="1"/>
    <m/>
    <m/>
    <m/>
    <m/>
    <m/>
    <m/>
    <m/>
    <m/>
    <n v="0"/>
    <n v="0"/>
    <x v="77"/>
    <d v="2020-07-06T00:00:00"/>
    <n v="7"/>
    <s v="URBANO MARGARITA"/>
    <s v="CASTRO RAMIREZ DIEGO JAVIER"/>
    <m/>
    <m/>
    <m/>
    <m/>
    <m/>
    <m/>
  </r>
  <r>
    <x v="0"/>
    <x v="1"/>
    <x v="3"/>
    <s v="COTOB"/>
    <x v="4"/>
    <x v="0"/>
    <s v="COTOB-EEQ-GD009-2020"/>
    <m/>
    <n v="4986"/>
    <s v="OBRAS PARA LA CONSTRUCCIÓN DE REDES DE MEDIO, BAJO VOLTAJE Y ALUMBRADO PÚBLICO SECTORES EL CHACO Y BAEZA -COCA CODO SINCLAIR "/>
    <x v="4"/>
    <n v="267972.65999999997"/>
    <m/>
    <m/>
    <m/>
    <m/>
    <m/>
    <n v="267972.61"/>
    <n v="225045.4424"/>
    <n v="42927.217599999974"/>
    <n v="225045.39240000001"/>
    <x v="78"/>
    <d v="2021-01-15T00:00:00"/>
    <n v="199"/>
    <s v="GUEVARA JOHANA"/>
    <s v="CALVOPIÑA MOLINA WILSON ADALBERTO"/>
    <s v="CARVAJAL CARRERA CARLOS ALBERTO"/>
    <s v="PILCO PILCO DIEGO DAVID"/>
    <s v="CONSORCIO EL CHACO AC"/>
    <s v="1713167326001"/>
    <s v="EGUEZ VACA FRANCISCO JAVIER"/>
    <m/>
  </r>
  <r>
    <x v="0"/>
    <x v="4"/>
    <x v="0"/>
    <s v="SIE"/>
    <x v="7"/>
    <x v="0"/>
    <s v="SIE-EEQ-TIC005-2020"/>
    <m/>
    <n v="22074"/>
    <s v="ADQUISICIÓN DE 25 MONITORES LED 23 PULGADAS VGA Y 5 MONITORES LC DE 42 PULGADAS"/>
    <x v="0"/>
    <n v="10250"/>
    <m/>
    <m/>
    <m/>
    <m/>
    <m/>
    <n v="9370"/>
    <n v="7900"/>
    <n v="2350"/>
    <n v="7020"/>
    <x v="44"/>
    <d v="2020-08-06T00:00:00"/>
    <n v="35"/>
    <s v="LARCO DIMARY"/>
    <s v="MARIA JOSE CHAVEZ CHAQUINGA"/>
    <m/>
    <m/>
    <s v="INNOVATYCC CIA.LTDA."/>
    <s v="1793022790001"/>
    <s v="BOLIVAR ORTIZ"/>
    <s v="SG-274-2020"/>
  </r>
  <r>
    <x v="0"/>
    <x v="7"/>
    <x v="2"/>
    <s v="CLC"/>
    <x v="8"/>
    <x v="0"/>
    <s v="CLC-EEQ-PSA001-2020"/>
    <m/>
    <n v="4963"/>
    <s v="CONSULTORÍA PARA EJECUTAR LAS AUDITORÍAS AMBIENTALES DE CUMPLIMIENTO DE LAS INSTALACIONES DE LA EMPRESA ELÉCTRICA QUITO"/>
    <x v="0"/>
    <n v="264300"/>
    <m/>
    <m/>
    <m/>
    <m/>
    <m/>
    <n v="200000"/>
    <n v="193990.42"/>
    <n v="70309.579999999987"/>
    <n v="129690.42000000001"/>
    <x v="16"/>
    <d v="2020-09-03T00:00:00"/>
    <n v="62"/>
    <s v="MERINO MAURICIO"/>
    <s v="ESTRELLA PROAÑO MONICA PATRICIA"/>
    <s v="BALSECA GRANJA MILTON VICENTE"/>
    <s v="BONILLA VALENCIA SARA MARIA"/>
    <s v="ECUAMBIENTE CONSULTING GROUP CIA. LTDA."/>
    <s v="1790974073001"/>
    <s v="VERONICA VISCAINO"/>
    <s v="SG-0312-2020"/>
  </r>
  <r>
    <x v="0"/>
    <x v="1"/>
    <x v="0"/>
    <s v="SIE"/>
    <x v="7"/>
    <x v="0"/>
    <s v="SIE-EEQ-GD1O023-2020"/>
    <m/>
    <n v="22169"/>
    <s v="TELURÓMETRO CON KIT COMPLETO PARA MEDICIONES DE PUESTA A TIERRA"/>
    <x v="0"/>
    <n v="76000"/>
    <m/>
    <m/>
    <m/>
    <m/>
    <m/>
    <n v="75050"/>
    <n v="70171.75"/>
    <n v="5828.25"/>
    <n v="69221.75"/>
    <x v="79"/>
    <d v="2020-09-02T00:00:00"/>
    <n v="58"/>
    <s v="ANDRADE OLGA"/>
    <s v="ZEA PINTO MIGUEL ANTONIO"/>
    <s v="TIPAN CHAMORRO BEATRIZ ESMERALDA"/>
    <s v="SALAO REY CHRISTIAN VICTOR"/>
    <s v="ESPECIALISTAS EN SUBESTACIONES EMS-TESTING CIA. LTDA."/>
    <s v="1792940761001"/>
    <s v="CARLA REVELO"/>
    <s v="SG-310-2020"/>
  </r>
  <r>
    <x v="0"/>
    <x v="3"/>
    <x v="1"/>
    <s v="SIE"/>
    <x v="7"/>
    <x v="0"/>
    <s v="SIE-EEQ-GGS009-2020"/>
    <m/>
    <n v="4991"/>
    <s v="SERVICIO DE ANÁLISIS DE LAS PROPIEDADES FÍSICAS, QUÍMICAS, DIELÉCTRICAS Y CROMATOGRAFÍA DE GASES DISUELTOS EN EL ACEITE (DGA), PARA LOS TRANSFORMADORES DE POTENCIA DE LA EEQ."/>
    <x v="0"/>
    <n v="46800"/>
    <m/>
    <m/>
    <m/>
    <m/>
    <m/>
    <n v="46785"/>
    <n v="43333"/>
    <n v="3467"/>
    <n v="43318"/>
    <x v="80"/>
    <d v="2020-08-17T00:00:00"/>
    <n v="39.25"/>
    <s v="ACARO NILA"/>
    <s v="JOSE CARLOS NUÑEZ LÓPEZ"/>
    <m/>
    <m/>
    <s v="SE TRANSFORMADORES Y AUTOMATIZACIÓN S.A."/>
    <s v="01900378446001"/>
    <s v="MOLINA BAUTISTA CARLOS AUGUSTO"/>
    <s v="SG-0335-2020"/>
  </r>
  <r>
    <x v="0"/>
    <x v="0"/>
    <x v="0"/>
    <s v="CPN"/>
    <x v="11"/>
    <x v="0"/>
    <s v="CPN-EEQ-GAF003-2020"/>
    <m/>
    <m/>
    <s v="ADQUISICIÓN DE CHASIS CABINADO, GVWR, 8500 7 % KG, MOTOR TURBO DIESEL, EURO III Ó EPA98, POTENCIA MÍNIMA 145 HP Y CHASIS CABINADO, GVWR, 18500 7 %"/>
    <x v="1"/>
    <m/>
    <m/>
    <m/>
    <m/>
    <m/>
    <m/>
    <m/>
    <m/>
    <n v="0"/>
    <n v="0"/>
    <x v="17"/>
    <d v="2020-07-15T00:00:00"/>
    <n v="7"/>
    <s v="ACARO NILA"/>
    <s v="MORALES SEGOVIA LUIS RODRIGO"/>
    <m/>
    <m/>
    <m/>
    <m/>
    <m/>
    <m/>
  </r>
  <r>
    <x v="0"/>
    <x v="0"/>
    <x v="0"/>
    <s v="CPN"/>
    <x v="11"/>
    <x v="0"/>
    <s v="CPN-EEQ-GAF002-2020"/>
    <m/>
    <m/>
    <s v="ADQUISICIÓN DE CAMIÓN CON CABINA PARA 9 PERSONAS Y FURGÓN TIPO TALLER"/>
    <x v="1"/>
    <m/>
    <m/>
    <m/>
    <m/>
    <m/>
    <m/>
    <m/>
    <m/>
    <n v="0"/>
    <n v="0"/>
    <x v="17"/>
    <d v="2020-07-15T00:00:00"/>
    <n v="7"/>
    <s v="MUÑOZ ANDREA"/>
    <s v="CASTRO RAMIREZ DIEGO JAVIER"/>
    <m/>
    <m/>
    <m/>
    <m/>
    <m/>
    <m/>
  </r>
  <r>
    <x v="0"/>
    <x v="0"/>
    <x v="0"/>
    <s v="CPN"/>
    <x v="11"/>
    <x v="0"/>
    <s v="CPN-EEQ-GAF001-2020"/>
    <m/>
    <m/>
    <s v="ADQUISICIÓN DE TRES VEHÍCULO 6X4 CON GRÚA AISLADA TELESCÓPICA CON BARRENO CHASIS, PLATAFORMA CON CARGA POSTES Y EQUIPO HIDRÁULICO COMPLETO"/>
    <x v="1"/>
    <m/>
    <m/>
    <m/>
    <m/>
    <m/>
    <m/>
    <m/>
    <m/>
    <n v="0"/>
    <n v="0"/>
    <x v="81"/>
    <d v="2020-07-16T00:00:00"/>
    <n v="7"/>
    <s v="URBANO MARGARITA"/>
    <s v="CEVALLOS COLLAGUAZO MARCO FABIAN"/>
    <m/>
    <m/>
    <m/>
    <m/>
    <m/>
    <m/>
  </r>
  <r>
    <x v="0"/>
    <x v="0"/>
    <x v="0"/>
    <s v="SIE"/>
    <x v="7"/>
    <x v="0"/>
    <s v="SIE-EEQ-GAF011-2020"/>
    <m/>
    <n v="21883"/>
    <s v="ADQUISICIÓN DE EQUIPOS DE PROTECCIÓN PERSONAL Y DE SEGURIDAD INDUSTRIAL: cono reflectivo, pedestal cilíndrico, mascara para soldar articulada, mangas aislantes de cuero largas, protector auditivo tipo tapón, gafa de seguridad con protección mecánica, gafas para soldar con oxiacetileno, guantes de nitrilo esponjado sobre nylon, cuerda de nylon de 5/8 pulgadas, mascarilla semi desechable, mascara de"/>
    <x v="1"/>
    <n v="71602.66"/>
    <m/>
    <m/>
    <m/>
    <m/>
    <m/>
    <n v="68698.19"/>
    <n v="64713.69"/>
    <n v="6888.9700000000012"/>
    <n v="61809.22"/>
    <x v="82"/>
    <d v="2020-09-01T00:00:00"/>
    <n v="53.25"/>
    <s v="MUÑOZ ANDREA"/>
    <s v="CHRISTIAN CUEVA"/>
    <m/>
    <m/>
    <s v="GONZALEZ CITELLY PEDRO ISRAEL"/>
    <s v="18041985780001"/>
    <s v="Jose Pachacama"/>
    <s v="SG-305-2020"/>
  </r>
  <r>
    <x v="0"/>
    <x v="1"/>
    <x v="0"/>
    <s v="SIE"/>
    <x v="7"/>
    <x v="0"/>
    <s v="SIE-EEQ-GD1K024-2020"/>
    <m/>
    <n v="22024"/>
    <s v="ADQUISICIÓN DE EMPALMES DE COMPRESIÓN DE COBRE, VARIOS CALIBRES"/>
    <x v="0"/>
    <n v="31868"/>
    <m/>
    <m/>
    <m/>
    <m/>
    <m/>
    <n v="19843"/>
    <n v="14000"/>
    <n v="17868"/>
    <n v="1975"/>
    <x v="83"/>
    <d v="2020-08-25T00:00:00"/>
    <n v="46.208333333335759"/>
    <s v="ANDRADE OLGA"/>
    <s v="JORGE REVELO"/>
    <m/>
    <m/>
    <s v="MEGACABLE S.A."/>
    <s v="1792092329001"/>
    <s v="Carla Elizabeth Revelo Flores"/>
    <s v="SG-295-2020"/>
  </r>
  <r>
    <x v="0"/>
    <x v="1"/>
    <x v="3"/>
    <s v="COTOB"/>
    <x v="4"/>
    <x v="0"/>
    <s v="COTOB-EEQ-GD013-2020"/>
    <m/>
    <n v="4984"/>
    <s v="OBRA PARA LA CONSTRUCCIÓN Y REMODELACIÓN DE REDES DE MEDIO Y BAJO VOLTAJE SECTORES TUMBACO, PUEMBO, PIFO, YARUQUÍ, GUAYLLABAMBA Y NAYÓN"/>
    <x v="0"/>
    <n v="673725.88"/>
    <m/>
    <m/>
    <m/>
    <m/>
    <m/>
    <n v="672313.33"/>
    <n v="529092"/>
    <n v="144633.88"/>
    <n v="527679.44999999995"/>
    <x v="18"/>
    <d v="2020-12-23T00:00:00"/>
    <n v="163"/>
    <s v="HURTADO JOSE"/>
    <s v="CALVOPIÑA MOLINA WILSON ADALBERTO"/>
    <s v="CARVAJAL CARRERA CARLOS ALBERTO"/>
    <s v="PILCO PILCO DIEGO DAVID"/>
    <s v="VALLEJO OBANDO ASOCIADOS CIA. LTDA"/>
    <s v="1792102979001"/>
    <s v="Byron Israel Andrango Santander"/>
    <s v="SG-012-2021"/>
  </r>
  <r>
    <x v="0"/>
    <x v="3"/>
    <x v="1"/>
    <s v="SIE"/>
    <x v="7"/>
    <x v="0"/>
    <s v="SIE-EEQ-GGS008-2020"/>
    <m/>
    <n v="4951"/>
    <s v="SERVICIO DE FUMIGACIÓN Y CONTROL DE MALEZA EN SUBESTACIONES ELÉCTRICAS DE LA EEQ"/>
    <x v="2"/>
    <m/>
    <m/>
    <m/>
    <m/>
    <m/>
    <m/>
    <m/>
    <m/>
    <n v="0"/>
    <n v="0"/>
    <x v="18"/>
    <d v="2020-08-31T00:00:00"/>
    <n v="49"/>
    <s v="ACARO NILA"/>
    <s v="GAVILEMA TIPANTUÑA PAUL EDUARDO"/>
    <m/>
    <m/>
    <m/>
    <m/>
    <m/>
    <m/>
  </r>
  <r>
    <x v="0"/>
    <x v="1"/>
    <x v="0"/>
    <s v="SIE"/>
    <x v="7"/>
    <x v="0"/>
    <s v="SIE-EEQ-GD1C018-2020"/>
    <m/>
    <n v="22164"/>
    <s v="ADQUISICIÓN DE LÁMPARAS VAPOR DE SODIO, TUBULAR CLARA, ALTA PRESIÓN, VARIAS POTENCIAS."/>
    <x v="0"/>
    <n v="627500"/>
    <m/>
    <m/>
    <m/>
    <m/>
    <m/>
    <n v="406510"/>
    <n v="321000"/>
    <n v="306500"/>
    <n v="100010"/>
    <x v="84"/>
    <d v="2020-08-25T00:00:00"/>
    <n v="39.25"/>
    <s v="ACARO NILA"/>
    <s v="NARANJO DEMERA EDISON"/>
    <s v=" ZAPATA VERDEZOTO JOSE DAMIAN"/>
    <s v="PAREDES VARGAS ESTEBAN DARIO"/>
    <s v="AUTOMATION ELECTRIC S.A. AUTOMELECSA"/>
    <s v="0992847387001"/>
    <s v="Carla Elizabeth Revelo Flores"/>
    <s v="SG-321-2020"/>
  </r>
  <r>
    <x v="0"/>
    <x v="1"/>
    <x v="0"/>
    <s v="SIE"/>
    <x v="7"/>
    <x v="0"/>
    <s v="SIE-EEQ-GD1O025-2020"/>
    <m/>
    <n v="22162"/>
    <s v="ADQUISICIÓN DE ANALIZADORES DE ENERGÍA: ARMÓNICOS, FLICKER, DESBALANCE"/>
    <x v="0"/>
    <n v="546000"/>
    <m/>
    <m/>
    <m/>
    <m/>
    <m/>
    <n v="455648.9"/>
    <n v="375909.8"/>
    <n v="170090.2"/>
    <n v="285558.7"/>
    <x v="84"/>
    <d v="2020-10-05T00:00:00"/>
    <n v="80.25"/>
    <s v="URBANO MARGARITA"/>
    <s v=" NUQUES OCHOA BYRON OMAR"/>
    <s v=" PEÑAFIEL GUERRERO SANTIAGO JAVIER"/>
    <s v=" ALOMOTO JAMI EDWIN SANTIAGO"/>
    <s v="QUEMCO CIA. LTDA."/>
    <s v="1790395405001"/>
    <s v="Pablo Gomez"/>
    <s v="SG-332-2020"/>
  </r>
  <r>
    <x v="0"/>
    <x v="4"/>
    <x v="1"/>
    <s v="SIE"/>
    <x v="7"/>
    <x v="0"/>
    <s v="SIE-EEQ-TIC006-2020"/>
    <m/>
    <n v="22128"/>
    <s v="ADQUISICIÓN DE ENLACE DE RADIO DE BANDA LICENCIADA DE 7,2 GHz, INCLUYE INSTALACIÓN"/>
    <x v="0"/>
    <n v="13125"/>
    <m/>
    <m/>
    <m/>
    <m/>
    <m/>
    <n v="12611"/>
    <n v="9469"/>
    <n v="3656"/>
    <n v="8955"/>
    <x v="84"/>
    <d v="2020-08-18T00:00:00"/>
    <n v="32.25"/>
    <s v="LARCO DIMARY"/>
    <s v="DAYANA ANALI ANDRADE BENAVIDES"/>
    <m/>
    <m/>
    <s v="PORTUGAL SOLIS OSCAR ALCIDES"/>
    <s v="1712087384001"/>
    <s v="JIMÉNEZ SÁNCHEZ MAX MANUEL"/>
    <s v="SG-297-2020"/>
  </r>
  <r>
    <x v="0"/>
    <x v="0"/>
    <x v="0"/>
    <s v="CPN"/>
    <x v="11"/>
    <x v="0"/>
    <s v="CPN-EEQ-GAF004-2020"/>
    <m/>
    <m/>
    <s v="ADQUISICIÓN DE VOLQUETE CON TOLVA DE 8 METROS CUBICOS DE CAPACIDAD"/>
    <x v="1"/>
    <m/>
    <m/>
    <m/>
    <m/>
    <m/>
    <m/>
    <m/>
    <m/>
    <n v="0"/>
    <n v="0"/>
    <x v="85"/>
    <d v="2020-07-28T00:00:00"/>
    <n v="8"/>
    <s v="ANDRADE OLGA"/>
    <s v="CEVALLOS COLLAGUAZO MARCO FABIAN"/>
    <m/>
    <m/>
    <m/>
    <m/>
    <m/>
    <m/>
  </r>
  <r>
    <x v="0"/>
    <x v="4"/>
    <x v="2"/>
    <s v="CDC"/>
    <x v="1"/>
    <x v="0"/>
    <s v="CDC-EEQ-GPL001-2020"/>
    <m/>
    <n v="4976"/>
    <s v="CONSULTORÍA PARA LA IMPLEMENTACIÓN DEL SISTEMA DE GESTIÓN DE SEGURIDAD DE LA INFORMACIÓN"/>
    <x v="0"/>
    <n v="62500"/>
    <m/>
    <m/>
    <m/>
    <m/>
    <m/>
    <n v="62500"/>
    <n v="62500"/>
    <n v="0"/>
    <n v="62500"/>
    <x v="86"/>
    <d v="2020-08-26T00:00:00"/>
    <n v="33.25"/>
    <s v="MERINO MAURICIO"/>
    <s v="BYRON OBANDO"/>
    <m/>
    <m/>
    <s v="GREENETICS SOLOCIONES S.A."/>
    <s v="1792509920001"/>
    <s v="Franklin Mena"/>
    <s v="SG-283-2020"/>
  </r>
  <r>
    <x v="0"/>
    <x v="3"/>
    <x v="2"/>
    <s v="CLC"/>
    <x v="8"/>
    <x v="0"/>
    <s v="CLC-EEQ-GGS002-2020"/>
    <m/>
    <n v="4995"/>
    <s v="DISEÑO DE LA LÍNEA 69 KV LOS BANCOS - PEDRO VICENTE MALDONADO"/>
    <x v="2"/>
    <m/>
    <m/>
    <m/>
    <m/>
    <m/>
    <m/>
    <m/>
    <m/>
    <n v="0"/>
    <n v="0"/>
    <x v="86"/>
    <d v="2020-11-27T00:00:00"/>
    <n v="126.25"/>
    <s v="MERINO MAURICIO"/>
    <s v="PAGUAY RAMIREZ ELIZABETH SILVANA"/>
    <s v=" MUÑOZ ONTANEDA CHRISTIAN RODRIGO"/>
    <s v="MONTALVO SAA LEONARDO FABIAN"/>
    <m/>
    <m/>
    <m/>
    <m/>
  </r>
  <r>
    <x v="0"/>
    <x v="3"/>
    <x v="1"/>
    <s v="COTBS"/>
    <x v="2"/>
    <x v="0"/>
    <s v="COTBS-EEQ-GGS03-2020"/>
    <m/>
    <n v="21952"/>
    <s v="SUMINISTRO Y MONTAJE DE LÍNEAS FLUJO DE LA CENTRAL TERMOELÉCTRICA GUALBERTO HERNANDEZ."/>
    <x v="4"/>
    <n v="250000"/>
    <m/>
    <m/>
    <m/>
    <m/>
    <m/>
    <n v="250000"/>
    <n v="152160.48000000001"/>
    <n v="97839.51999999999"/>
    <n v="152160.48000000001"/>
    <x v="86"/>
    <d v="2021-02-01T00:00:00"/>
    <n v="192.25"/>
    <s v="UQUILLAS JAVIER"/>
    <s v=" PEREZ MOLINA PATRICIO ERNESTO"/>
    <s v="SOLA NARANJO IVAN JAVIER"/>
    <s v="MORENO VITERI EDWIN ANDRES"/>
    <s v="INDUACERO INDUSTRIA DE ACERO DEL ECUADOR CIA. LTDA."/>
    <s v="0590060933001"/>
    <s v="CAIZA CAIZA CHRISTIAN"/>
    <m/>
  </r>
  <r>
    <x v="0"/>
    <x v="3"/>
    <x v="1"/>
    <s v="MCBS"/>
    <x v="12"/>
    <x v="0"/>
    <s v="MCBS-EEQ-GGS001-2020"/>
    <m/>
    <n v="4900"/>
    <s v="RECONFIGURACIÓN Y MANTENIMIENTO DEL SISTEMA DE MEDICIÓN DINÁMICA DE COMBUSTIBLE EN LA CENTRAL TERMOELÉCTRICA GUALBERTO HERNÁNDEZ"/>
    <x v="4"/>
    <n v="13205"/>
    <m/>
    <m/>
    <m/>
    <m/>
    <m/>
    <n v="13205"/>
    <n v="9790"/>
    <n v="3415"/>
    <n v="9790"/>
    <x v="86"/>
    <d v="2020-12-30T00:00:00"/>
    <n v="159.25"/>
    <s v="UQUILLAS JAVIER"/>
    <s v="ANDREA TRUJILLO"/>
    <m/>
    <m/>
    <s v="METROLOGIC S.A."/>
    <s v="1792105331001"/>
    <s v="Jaime Ricardo Salcedo Garcés"/>
    <m/>
  </r>
  <r>
    <x v="0"/>
    <x v="1"/>
    <x v="0"/>
    <s v="SIE"/>
    <x v="7"/>
    <x v="0"/>
    <s v="SIE-EEQ-GD1C026-2020"/>
    <m/>
    <n v="21852"/>
    <s v="ADQUISICIÓN DE BALASTROS PARA LÁMPARAS DE VAPOR DE SODIO ALTA PRESIÓN, VARIAS CAPACIDADES"/>
    <x v="0"/>
    <n v="101000"/>
    <m/>
    <m/>
    <m/>
    <m/>
    <m/>
    <n v="98030"/>
    <n v="80300"/>
    <n v="20700"/>
    <n v="77330"/>
    <x v="87"/>
    <d v="2020-09-14T00:00:00"/>
    <n v="54.208333333335759"/>
    <s v="ANDRADE OLGA"/>
    <s v="NARANJO DEMERA EDISON"/>
    <s v=" ZAPATA VERDEZOTO JOSE DAMIAN"/>
    <s v=" PAREDES VARGAS ESTEBAN DARIO"/>
    <s v="GENERAL PUBLIC LIGHTING S.A. "/>
    <s v="0991323627001"/>
    <s v="Luis Yanez"/>
    <s v="SG-308-2020"/>
  </r>
  <r>
    <x v="0"/>
    <x v="1"/>
    <x v="3"/>
    <s v="COTOB"/>
    <x v="4"/>
    <x v="0"/>
    <s v="COTOB-EEQ-GD014-2020"/>
    <m/>
    <n v="4983"/>
    <s v="OBRAS PARA EL MEJORAMIENTO DE REDES DE MEDIO Y BAJO VOTAJE SECTORES: TAMBILLO, OTÓN DE VELEZ Y VELASCO IBARRA"/>
    <x v="4"/>
    <n v="488382.39"/>
    <m/>
    <m/>
    <m/>
    <m/>
    <m/>
    <n v="488382.35"/>
    <n v="379494.65"/>
    <n v="108887.73999999999"/>
    <n v="379494.61"/>
    <x v="88"/>
    <d v="2021-02-12T00:00:00"/>
    <n v="197.25"/>
    <s v="UQUILLAS JAVIER"/>
    <s v="CALVOPIÑA MOLINA WILSON ADALBERTO"/>
    <s v="CARVAJAL CARRERA CARLOS ALBERTO"/>
    <s v=" EGÜEZ VACA FRANCISCO JAVIER"/>
    <s v="VALLEJO OBANDO ASOCIADOS CIA. LTDA"/>
    <s v="1792102979001"/>
    <s v="COYAGO CRUZ NUVIA ALEXANDRA"/>
    <m/>
  </r>
  <r>
    <x v="0"/>
    <x v="3"/>
    <x v="0"/>
    <s v="SIE"/>
    <x v="7"/>
    <x v="0"/>
    <s v="SIE-EEQ-GGS012-2020"/>
    <m/>
    <n v="22071"/>
    <s v="SUMINISTRO DE CONECTORES Y TERMINALES PARA CABLES VARIOS TIPOS"/>
    <x v="1"/>
    <n v="43738.7"/>
    <m/>
    <m/>
    <m/>
    <m/>
    <m/>
    <n v="38872.699999999997"/>
    <n v="20488.25"/>
    <n v="23250.449999999997"/>
    <n v="15622.25"/>
    <x v="89"/>
    <d v="2020-09-22T00:00:00"/>
    <n v="56.25"/>
    <s v="TIPANTA TANIA"/>
    <s v="ULLAURI ROSILLO MARLON VINICIO"/>
    <m/>
    <m/>
    <s v="HIDALCOM S.A."/>
    <s v="1790972232001"/>
    <s v="Patricio Moya"/>
    <s v="SG-347-2020"/>
  </r>
  <r>
    <x v="0"/>
    <x v="2"/>
    <x v="0"/>
    <s v="RES"/>
    <x v="6"/>
    <x v="0"/>
    <s v="RES-EEQ-GC001-2020"/>
    <m/>
    <n v="22055"/>
    <s v="MÓDULOS DE COMUNICACIÓN PARA MEDIDORES ELECTRÓNICOS DE CLIENTES ESPECIALES, SERVICIO DE SOPORTE TÉCNICO Y MANTENIMIENTO DEL SISTEMA DE TELEMEDICIÓN DE LA EEQ"/>
    <x v="2"/>
    <m/>
    <m/>
    <m/>
    <m/>
    <m/>
    <m/>
    <m/>
    <m/>
    <n v="0"/>
    <n v="0"/>
    <x v="88"/>
    <d v="2020-09-21T00:00:00"/>
    <n v="53.25"/>
    <s v="MERINO MAURICIO"/>
    <s v="PARRA IÑACASHA CARLOS PATRICIO"/>
    <m/>
    <m/>
    <m/>
    <m/>
    <m/>
    <m/>
  </r>
  <r>
    <x v="0"/>
    <x v="7"/>
    <x v="0"/>
    <s v="RES"/>
    <x v="6"/>
    <x v="0"/>
    <s v="RES-EEQ-PSA001-2020"/>
    <m/>
    <n v="21993"/>
    <s v="ADQUISICIÓN DE SISTEMA DE CONTROL Y GESTIÓN PARA SISTEMAS FOTOVOLTAICOS AISLADOS"/>
    <x v="0"/>
    <n v="180000"/>
    <m/>
    <m/>
    <m/>
    <m/>
    <m/>
    <n v="138600"/>
    <n v="138600"/>
    <n v="41400"/>
    <n v="97200"/>
    <x v="89"/>
    <d v="2020-09-03T00:00:00"/>
    <n v="37.25"/>
    <s v="MERINO MAURICIO"/>
    <s v="BETANCOIRT VASCO EDGAR EDUARDO"/>
    <m/>
    <m/>
    <s v="RENOVAENERGIA S.A."/>
    <s v="1792187567001"/>
    <s v="Valerio Maza"/>
    <s v="SG-282-2020"/>
  </r>
  <r>
    <x v="0"/>
    <x v="0"/>
    <x v="1"/>
    <s v="SIE"/>
    <x v="7"/>
    <x v="0"/>
    <s v="SIE-EEQ-GAF014-2020"/>
    <m/>
    <n v="5010"/>
    <s v="SERVICIO DE TRANSPORTE COMERCIAL INSTITUCIONAL CON CONDUCTOR"/>
    <x v="2"/>
    <m/>
    <m/>
    <m/>
    <m/>
    <m/>
    <m/>
    <m/>
    <m/>
    <n v="0"/>
    <n v="0"/>
    <x v="90"/>
    <d v="2020-10-13T00:00:00"/>
    <n v="69"/>
    <s v="URBANO MARGARITA"/>
    <s v="CEVALLOS COLLAGUAZO MARCO FABIAN"/>
    <s v="CAHUASQUI PROAÑO DARWIN PAUL"/>
    <s v="LOPEZ DUEÑAS VERONICA VANESSA"/>
    <m/>
    <m/>
    <m/>
    <m/>
  </r>
  <r>
    <x v="0"/>
    <x v="1"/>
    <x v="0"/>
    <s v="SIE"/>
    <x v="7"/>
    <x v="0"/>
    <s v="SIE-EEQ-GD1O021-2020"/>
    <m/>
    <n v="22166"/>
    <s v="ADQUISICIÓN DE CONTADORES DE ENERGÍA ESTADO SÓLIDO, TRIFASICOS 4HILOS, 3 ELEMENTOS 3X57-240 V, 5A, DEM. REA. BIDIREC. BORNERA, MOD Y ETHERNET."/>
    <x v="0"/>
    <n v="364000"/>
    <m/>
    <m/>
    <m/>
    <m/>
    <m/>
    <n v="332637.76"/>
    <n v="214348"/>
    <n v="149652"/>
    <n v="182985.76"/>
    <x v="91"/>
    <d v="2020-10-02T00:00:00"/>
    <n v="50.25"/>
    <s v="ACARO NILA"/>
    <s v=" NUQUES OCHOA BYRON OMAR"/>
    <s v="PEÑAFIEL GUERRERO SANTIAGO JAVIER"/>
    <s v=" ALOMOTO JAMI EDWIN SANTIAGO"/>
    <s v="ELSYSTEC S.A."/>
    <s v="1791903129001"/>
    <s v="Pablo Gomez"/>
    <s v="SG-322-2020"/>
  </r>
  <r>
    <x v="0"/>
    <x v="1"/>
    <x v="0"/>
    <s v="SIE"/>
    <x v="7"/>
    <x v="0"/>
    <s v="SIE-EEQ-GD1O031-2020"/>
    <m/>
    <n v="22219"/>
    <s v="ADQUISICIÓN DE KITs COLORIMÉTRICO PARA ANÁLISIS DE PCB’s"/>
    <x v="4"/>
    <n v="14400"/>
    <m/>
    <m/>
    <m/>
    <m/>
    <m/>
    <n v="12728"/>
    <n v="11656"/>
    <n v="2744"/>
    <n v="9984"/>
    <x v="91"/>
    <d v="2020-10-05T00:00:00"/>
    <n v="53.25"/>
    <s v="TIPANTA TANIA"/>
    <s v="HECTOR PROAÑO"/>
    <m/>
    <m/>
    <s v="QUEMCO CIA. LTDA."/>
    <s v="1790395405001"/>
    <s v="Carlos Tupiza"/>
    <m/>
  </r>
  <r>
    <x v="0"/>
    <x v="1"/>
    <x v="0"/>
    <s v="SIE"/>
    <x v="7"/>
    <x v="0"/>
    <s v="SIE-EEQ-GD1P030-2020"/>
    <m/>
    <n v="22020"/>
    <s v="ADQUISICIÓN DE REGULADOR DE VOLTAJE MONOFÁSICO 13.200 / 22.860V, 288 KVA, BIL 150KV, 60HZ"/>
    <x v="0"/>
    <n v="321269.76000000001"/>
    <m/>
    <m/>
    <m/>
    <m/>
    <m/>
    <n v="273504"/>
    <n v="211800"/>
    <n v="109469.76000000001"/>
    <n v="164034.23999999999"/>
    <x v="92"/>
    <d v="2020-09-29T00:00:00"/>
    <n v="48.25"/>
    <s v="MUÑOZ ANDREA"/>
    <s v="ZEA PINTO MIGUEL ANTONIO"/>
    <s v="TIPAN CHAMORRO BEATRIZ ESMERALDA"/>
    <s v=" VILLACRES CACHAGUAY JORGE BERNARDO"/>
    <s v="ESEMEC COMPANIA DE SUMINISTROS ELECTROMECANICOS S.A."/>
    <s v="1790517608001"/>
    <s v="Carla Elizabeth Revelo Flores"/>
    <s v="SG-318-2020"/>
  </r>
  <r>
    <x v="0"/>
    <x v="4"/>
    <x v="0"/>
    <s v="RES"/>
    <x v="6"/>
    <x v="0"/>
    <s v="RES-EEQ-GPL004-2020"/>
    <m/>
    <n v="21832"/>
    <s v="ADQUISICIÓN DE LICENCIAS DE SISTEMA OPERATIVO Y OFIMÁTICA"/>
    <x v="0"/>
    <n v="379786.5"/>
    <m/>
    <m/>
    <m/>
    <m/>
    <m/>
    <n v="323735.7"/>
    <n v="323735.7"/>
    <n v="56050.799999999988"/>
    <n v="267684.90000000002"/>
    <x v="93"/>
    <d v="2020-09-03T00:00:00"/>
    <n v="19.458333333335759"/>
    <s v="MERINO MAURICIO"/>
    <s v="MONICA PILACUAN"/>
    <m/>
    <m/>
    <s v="CNT EP "/>
    <s v="1768152560001"/>
    <s v="Jackeline Lopez"/>
    <s v="SG-311-2020"/>
  </r>
  <r>
    <x v="0"/>
    <x v="3"/>
    <x v="0"/>
    <s v="LICBS"/>
    <x v="3"/>
    <x v="0"/>
    <s v="LICBS-EEQ-GGS01-2020"/>
    <m/>
    <n v="22082"/>
    <s v="Adquisición de seis (6) equipos compactos aislados en SF6 para 46 kV, 69 kV y 138 kV, que incluye tableros de control, protección, comunicación y medición."/>
    <x v="4"/>
    <n v="8612860.4699999988"/>
    <m/>
    <m/>
    <m/>
    <m/>
    <m/>
    <n v="8360000"/>
    <n v="6828000"/>
    <n v="1784860.4699999988"/>
    <n v="6575139.5300000012"/>
    <x v="94"/>
    <d v="2021-01-08T00:00:00"/>
    <n v="142.25"/>
    <s v="ROSERO JORGE"/>
    <s v="CORRO GONZALEZ LUIS RICARDO"/>
    <s v="CALDERON OLIVO JUAN GABRIEL"/>
    <s v="TOCTAQUIZA VARGAS JUAN CARLOS"/>
    <s v="ENERGIA Y PETROLEOS ENERPETROL S.A."/>
    <s v="1791316584001"/>
    <s v="PANCHI ALVEAR LUIS RAYMUNDO"/>
    <m/>
  </r>
  <r>
    <x v="0"/>
    <x v="1"/>
    <x v="0"/>
    <s v="SIE"/>
    <x v="7"/>
    <x v="0"/>
    <s v="SIE-EEQ-GD1B005-2020"/>
    <m/>
    <n v="21838"/>
    <s v="ADQUISICIÓN DE SECCIONADOR BARRA UNIPOLAR ABIERTO 27 KV, 12 KA, BIL 150 KV, 300 A, CÁMARA ROMPE ARCO."/>
    <x v="0"/>
    <n v="92400"/>
    <m/>
    <m/>
    <m/>
    <m/>
    <m/>
    <n v="72500"/>
    <n v="68500"/>
    <n v="23900"/>
    <n v="48600"/>
    <x v="95"/>
    <d v="2020-10-29T00:00:00"/>
    <n v="72.25"/>
    <s v="URBANO MARGARITA"/>
    <s v="ZEA PINTO MIGUEL ANTONIO"/>
    <s v="REVELO RUIZ JORGE EDUARDO"/>
    <s v="CHASIPANTA GONZALEZ JOAQUIN ALFREDO"/>
    <s v="QUEMCO CIA. LTDA."/>
    <s v="1790395405001"/>
    <s v="Carla Elizabeth Revelo Flores"/>
    <s v="SG-339-2020"/>
  </r>
  <r>
    <x v="0"/>
    <x v="1"/>
    <x v="0"/>
    <s v="SIE"/>
    <x v="7"/>
    <x v="0"/>
    <s v="SIE-EEQ-GD1B029-2020"/>
    <m/>
    <n v="22222"/>
    <s v="ADQUISICIÓN DE PARARRAYOS CLASE DISTRIBUCION TIPO POLIMERICO DE OXIDO DE ZN, CON MODULO DE DESCONEXION"/>
    <x v="2"/>
    <m/>
    <m/>
    <m/>
    <m/>
    <m/>
    <m/>
    <m/>
    <m/>
    <n v="0"/>
    <n v="0"/>
    <x v="95"/>
    <d v="2020-10-19T00:00:00"/>
    <n v="62.25"/>
    <s v="ACARO NILA"/>
    <s v="ZEA PINTO MIGUEL ANTONIO"/>
    <s v="TIPAN CHAMORRO BEATRIZ ESMERALDA"/>
    <s v=" YANEZ TIMBILA FREDDY JAVIER"/>
    <m/>
    <m/>
    <m/>
    <m/>
  </r>
  <r>
    <x v="0"/>
    <x v="1"/>
    <x v="0"/>
    <s v="SIE"/>
    <x v="7"/>
    <x v="0"/>
    <s v="SIE-EEQ-GD1B034-2020"/>
    <m/>
    <n v="21835"/>
    <s v="ADQUISICIÓN DE SECCIONADORES BARRA UNIPOLAR ABIERTO, VARIOS TIPOS."/>
    <x v="0"/>
    <n v="171431"/>
    <m/>
    <m/>
    <m/>
    <m/>
    <m/>
    <n v="151604"/>
    <n v="145300"/>
    <n v="26131"/>
    <n v="125473"/>
    <x v="96"/>
    <d v="2020-10-02T00:00:00"/>
    <n v="41.458333333335759"/>
    <s v="MUÑOZ ANDREA"/>
    <s v=" ZEA PINTO MIGUEL ANTONIO"/>
    <s v="REVELO RUIZ JORGE EDUARDO"/>
    <s v="CHASIPANTA GONZALEZ JOAQUIN ALFREDO"/>
    <s v="QUEMCO CIA. LTDA."/>
    <s v="1790395405001"/>
    <s v="Carla Elizabeth Revelo Flores"/>
    <s v="SG-320-2020"/>
  </r>
  <r>
    <x v="0"/>
    <x v="1"/>
    <x v="0"/>
    <s v="SIE"/>
    <x v="7"/>
    <x v="0"/>
    <s v="SIE-EEQ-GD1P032-2020"/>
    <m/>
    <n v="22021"/>
    <s v="ADQUISICIÓN DE INDICADORES DE PASO DE FALLA DE LINEAS AÉREAS"/>
    <x v="4"/>
    <n v="52000"/>
    <m/>
    <m/>
    <m/>
    <m/>
    <m/>
    <n v="44000"/>
    <n v="34000"/>
    <n v="18000"/>
    <n v="26000"/>
    <x v="97"/>
    <d v="2020-10-15T00:00:00"/>
    <n v="56.25"/>
    <s v="TIPANTA TANIA"/>
    <s v="BEATRIZ TIPAN"/>
    <m/>
    <m/>
    <s v="QUEMCO CIA. LTDA."/>
    <s v="1790395405001"/>
    <s v="Carla Elizabeth Revelo Flores"/>
    <m/>
  </r>
  <r>
    <x v="0"/>
    <x v="3"/>
    <x v="0"/>
    <s v="SIE"/>
    <x v="7"/>
    <x v="0"/>
    <s v="SIE-EEQ-GGS013-2020"/>
    <m/>
    <n v="22202"/>
    <s v="ADQUISICIÓN DE TRES EQUIPOS DE MEDICIÓN Y PRUEBAS PARA TRANSFORMADORES Y DISYUNTORES DE POTENCIA"/>
    <x v="5"/>
    <n v="191776"/>
    <m/>
    <m/>
    <m/>
    <m/>
    <m/>
    <n v="191672"/>
    <n v="185500"/>
    <n v="6276"/>
    <n v="185396"/>
    <x v="98"/>
    <d v="2020-10-12T00:00:00"/>
    <n v="52.25"/>
    <s v="TIPANTA TANIA"/>
    <s v="CALDERON OLIVO JUAN GABRIEL"/>
    <s v="MOLINA BAUTISTA CARLOS AUGUSTO"/>
    <s v="NUÑEZ LOPEZ JOSE CARLOS"/>
    <s v="ESPECIALISTAS EN SUBESTACIONES EMS-TESTING CIA. LTDA."/>
    <s v="1792940761001"/>
    <s v="MARLON ULLAURI"/>
    <s v="SG-336-2020"/>
  </r>
  <r>
    <x v="0"/>
    <x v="3"/>
    <x v="0"/>
    <s v="SIE"/>
    <x v="7"/>
    <x v="0"/>
    <s v="SIE-EEQ-GGS014-2020"/>
    <m/>
    <n v="22184"/>
    <s v="ADQUISICIÓN DE TRANSFORMADORES TRIFÁSICOS DE 125 KVA PARA LAS CENTRALES DE GENERACIÓN LOS CHILLOS Y PASOCHOA"/>
    <x v="0"/>
    <n v="9480"/>
    <m/>
    <m/>
    <m/>
    <m/>
    <m/>
    <n v="7350"/>
    <n v="4415"/>
    <n v="5065"/>
    <n v="2285"/>
    <x v="99"/>
    <d v="2020-10-22T00:00:00"/>
    <n v="62.208333333335759"/>
    <s v="ANDRADE OLGA"/>
    <s v="CHRISTIAN ALOMOTO"/>
    <m/>
    <m/>
    <s v="INDUSTRIA ANDINA DE TRANSFORMADORES S.A"/>
    <s v="0990169640001"/>
    <s v="Pedro Ernesto Infante Gavilanes"/>
    <s v="SG-348-2020"/>
  </r>
  <r>
    <x v="0"/>
    <x v="4"/>
    <x v="1"/>
    <s v="SIE"/>
    <x v="7"/>
    <x v="0"/>
    <s v="SIE-EEQ-TIC007-2020"/>
    <m/>
    <n v="4821"/>
    <s v="MANTENIMIENTO PREVENTIVO Y CORRECTIVO DEL SISTEMA DE RADIOCOMUNICACION DIGITAL VHF, ENLACES MICROONDA EN 7.2 GHz. Y PROVISION DE REPUESTOS"/>
    <x v="4"/>
    <n v="153883.5"/>
    <m/>
    <m/>
    <m/>
    <m/>
    <m/>
    <n v="153518.88"/>
    <n v="109860"/>
    <n v="44023.5"/>
    <n v="109495.38"/>
    <x v="95"/>
    <d v="2020-10-09T00:00:00"/>
    <n v="52.25"/>
    <s v="TIPANTA TANIA"/>
    <s v="SEGOVIA RAMIREZ HECTOR ALCIBIADES"/>
    <s v="CADENA PINARGOTE ALVARO SANTIAGO"/>
    <s v="JIMENEZ SANCHEZ MAX MANUEL"/>
    <s v="PORTUGAL SOLIS OSCAR ALCIDES"/>
    <s v="1712087384001"/>
    <s v="DAYANA ANDRADE"/>
    <m/>
  </r>
  <r>
    <x v="0"/>
    <x v="4"/>
    <x v="1"/>
    <s v="RES"/>
    <x v="6"/>
    <x v="0"/>
    <s v="RES-EEQ-GPL005-2020"/>
    <m/>
    <n v="4866"/>
    <s v="SERVICIO DE MANTENIMIENTO PREVENTIVO Y CORRECTIVO DE PLATAFORMA DE TELEFONIA ALCATEL LUCENT 24 X 7 EN EDIFICIOS DE LA EEQ"/>
    <x v="0"/>
    <n v="277200"/>
    <m/>
    <m/>
    <m/>
    <m/>
    <m/>
    <n v="277200"/>
    <n v="277191"/>
    <n v="9"/>
    <n v="277191"/>
    <x v="94"/>
    <d v="2020-09-18T00:00:00"/>
    <n v="30.25"/>
    <s v="MERINO MAURICIO"/>
    <s v="MIGUEL ARAUJO"/>
    <m/>
    <m/>
    <s v="TELECOMUNICACIONES A SU ALCANCE TELALCA S.A."/>
    <s v="1791358740001"/>
    <s v="Edgar Cacuango"/>
    <s v="SG-304-2020"/>
  </r>
  <r>
    <x v="0"/>
    <x v="3"/>
    <x v="1"/>
    <s v="COTBS"/>
    <x v="2"/>
    <x v="0"/>
    <s v="COTBS-EEQ-GGS04-2020"/>
    <m/>
    <n v="22183"/>
    <s v="ADQUISICIÓN, INSTALACIÓN Y PUESTA EN SERVICIO DE 3 COMPUERTAS DE VARIAS DIMENSIONES PARA LA CENTRAL HIDROELECTRICA GUANGOPOLO DE LA EMPRESA ELÉCTRICA QUITO."/>
    <x v="0"/>
    <n v="192400"/>
    <m/>
    <m/>
    <m/>
    <m/>
    <m/>
    <n v="192400"/>
    <n v="108790"/>
    <n v="83610"/>
    <n v="108790"/>
    <x v="100"/>
    <d v="2020-12-22T00:00:00"/>
    <n v="119.20833333333576"/>
    <s v="GUEVARA JOHANA"/>
    <s v="IDROVO VILLAGRAN JUAN PABLO"/>
    <s v="SOLA NARANJO IVAN JAVIER"/>
    <s v="USIÑA QUISHPE JOSE PASCUAL"/>
    <s v="INDUACERO INDUSTRIA DE ACERO DEL ECUADOR CIA. LTDA."/>
    <s v="0590060933001"/>
    <s v="Mario Manuel Domínguez Villacrés"/>
    <s v="SG-002-2021"/>
  </r>
  <r>
    <x v="0"/>
    <x v="1"/>
    <x v="3"/>
    <s v="COTOB"/>
    <x v="4"/>
    <x v="0"/>
    <s v="COTOB-EEQ-GD015-2020"/>
    <m/>
    <n v="4896"/>
    <s v="OBRAS PARA LA CONSTRUCCIÓN Y REMODELACIÓN DE REDES DE MEDIO Y BAJO VOLTAJE SECTOR TUMBACO."/>
    <x v="2"/>
    <m/>
    <m/>
    <m/>
    <m/>
    <m/>
    <m/>
    <m/>
    <m/>
    <n v="0"/>
    <n v="0"/>
    <x v="101"/>
    <m/>
    <n v="-44070.75"/>
    <s v="ROSERO JORGE"/>
    <s v="CALVOPIÑA MOLINA WILSON ADALBERTO"/>
    <s v="CARVAJAL CARRERA CARLOS ALBERTO"/>
    <s v="PILLAJO QUIJIA JONATHAN ORLANDO"/>
    <m/>
    <m/>
    <m/>
    <m/>
  </r>
  <r>
    <x v="0"/>
    <x v="2"/>
    <x v="1"/>
    <s v="LICBS"/>
    <x v="3"/>
    <x v="0"/>
    <s v="LICBS-EEQ-GC001-2020"/>
    <m/>
    <n v="4823"/>
    <s v="SERVICIO TÉCNICO ESPECIALIZADO PARA LA RECUPERACIÓN DE CARTERA ACTIVA URBANA Y OTRAS ZONAS SIMILARES, ZONA SUR"/>
    <x v="0"/>
    <n v="1081483.8999999999"/>
    <m/>
    <m/>
    <m/>
    <m/>
    <m/>
    <n v="1045225.57"/>
    <n v="730616.52"/>
    <n v="350867.37999999989"/>
    <n v="694358.19000000006"/>
    <x v="102"/>
    <d v="2020-12-15T00:00:00"/>
    <n v="109.20833333333576"/>
    <s v="GUEVARA JOHANA"/>
    <s v="VINUEZA ROSERO ANDREA KAROLINA"/>
    <s v="FLORES BARRENO YESSENIA VERONICA"/>
    <s v="CASTRO MALDONADO DANILO JAVIER"/>
    <s v="MVELECTRICFUL CIA. LTDA."/>
    <s v="1792106052001"/>
    <s v="CACUANGO ALBA EDWIN PATRICIO"/>
    <m/>
  </r>
  <r>
    <x v="0"/>
    <x v="2"/>
    <x v="1"/>
    <s v="LICBS"/>
    <x v="3"/>
    <x v="0"/>
    <s v="LICBS-EEQ-GC002-2020"/>
    <m/>
    <n v="4826"/>
    <s v="SERVICIO TÉCNICO ESPECIALIZADO PARA LA RECUPERACIÓN DE CARTERA ACTIVA URBANA Y OTRAS ZONAS SIMILARES, ZONA CENTRO SUR"/>
    <x v="4"/>
    <n v="1081483.8999999999"/>
    <m/>
    <m/>
    <m/>
    <m/>
    <m/>
    <n v="1045256.44"/>
    <n v="730638.1"/>
    <n v="350845.79999999993"/>
    <n v="694410.64"/>
    <x v="103"/>
    <d v="2020-12-09T00:00:00"/>
    <n v="104.25"/>
    <s v="ROSERO JORGE"/>
    <s v=" VINUEZA ROSERO ANDREA KAROLINA"/>
    <s v="FLORES BARRENO YESSENIA VERONICA"/>
    <s v="CASTRO MALDONADO DANILO JAVIER"/>
    <s v="MVELECTRICFUL CIA. LTDA."/>
    <s v="1792106052001"/>
    <s v="Danilo Javier Castro Maldonado"/>
    <m/>
  </r>
  <r>
    <x v="0"/>
    <x v="2"/>
    <x v="1"/>
    <s v="LICBS"/>
    <x v="3"/>
    <x v="0"/>
    <s v="LICBS-EEQ-GC006-2020"/>
    <m/>
    <n v="4824"/>
    <s v="SERVICIO TÉCNICO ESPECIALIZADO PARA LA RECUPERACIÓN DE CARTERA ACTIVA URBANA Y OTRAS ZONAS SIMILARES, ZONA NORTE"/>
    <x v="0"/>
    <n v="1081483.8999999999"/>
    <m/>
    <m/>
    <m/>
    <m/>
    <m/>
    <n v="1045225.57"/>
    <n v="730616.52"/>
    <n v="350867.37999999989"/>
    <n v="694358.19000000006"/>
    <x v="103"/>
    <d v="2020-12-15T00:00:00"/>
    <n v="110.25"/>
    <s v="HURTADO JOSE"/>
    <s v="VINUEZA ROSERO ANDREA KAROLINA"/>
    <s v="CACUANGO ALBA EDWIN PATRICIO"/>
    <s v="CASTRO MALDONADO DANILO JAVIER"/>
    <s v="MVELECTRICFUL CIA. LTDA."/>
    <s v="1792106052001"/>
    <s v="Yessenia Verónica Flores Barreno"/>
    <s v="SG-004-2021"/>
  </r>
  <r>
    <x v="0"/>
    <x v="0"/>
    <x v="0"/>
    <s v="SIE"/>
    <x v="7"/>
    <x v="0"/>
    <s v="SIE-EEQ-GAF012-2020"/>
    <m/>
    <n v="22230"/>
    <s v="Adquisición de mobiliario para diferentes áreas de la Empresa Eléctrica Quito S.A."/>
    <x v="3"/>
    <m/>
    <m/>
    <m/>
    <m/>
    <m/>
    <m/>
    <m/>
    <m/>
    <n v="0"/>
    <n v="0"/>
    <x v="104"/>
    <d v="2020-08-31T00:00:00"/>
    <n v="6.25"/>
    <s v="ACARO NILA"/>
    <s v="TAMARA RUBIO"/>
    <m/>
    <m/>
    <m/>
    <m/>
    <m/>
    <m/>
  </r>
  <r>
    <x v="0"/>
    <x v="1"/>
    <x v="0"/>
    <s v="SIE"/>
    <x v="7"/>
    <x v="0"/>
    <s v="SIE-EEQ-GD1B004-2020"/>
    <m/>
    <n v="21837"/>
    <s v="ADQUISICIÓN DE SECCIONADORES FUSIBLES UNIPOLARES CERRADOS"/>
    <x v="0"/>
    <n v="39648"/>
    <m/>
    <m/>
    <m/>
    <m/>
    <m/>
    <n v="33282"/>
    <n v="31612.5"/>
    <n v="8035.5"/>
    <n v="25246.5"/>
    <x v="104"/>
    <d v="2020-10-08T00:00:00"/>
    <n v="44.25"/>
    <s v="URBANO MARGARITA"/>
    <s v="JORGE REVELO"/>
    <m/>
    <m/>
    <s v="MANTENIMIENTO TECNICO ESPECIALIZADO MTE CIA. LTDA."/>
    <s v="1792071577001"/>
    <s v="Carla Elizabeth Revelo Flores"/>
    <s v="SG-334-2020"/>
  </r>
  <r>
    <x v="0"/>
    <x v="1"/>
    <x v="0"/>
    <s v="SIE"/>
    <x v="7"/>
    <x v="0"/>
    <s v="SIE-EEQ-GD1B020-2020"/>
    <m/>
    <n v="21836"/>
    <s v="ADQUISICIÓN DE SECCIONADORES FUSIBLE UNIPOLAR ABIERTO, VARIOS VOLTAJES."/>
    <x v="0"/>
    <n v="797910"/>
    <m/>
    <m/>
    <m/>
    <m/>
    <m/>
    <n v="584318"/>
    <n v="546295.71"/>
    <n v="251614.29000000004"/>
    <n v="332703.70999999996"/>
    <x v="103"/>
    <d v="2020-10-26T00:00:00"/>
    <n v="60.25"/>
    <s v="MUÑOZ ANDREA"/>
    <s v="ZEA PINTO MIGUEL ANTONIO"/>
    <s v="TIPAN CHAMORRO BEATRIZ ESMERALDA"/>
    <s v="YANEZ TIMBILA FREDDY JAVIER"/>
    <s v="QUEMCO CÍA. LTDA."/>
    <s v="1790395405001"/>
    <s v="Carla Elizabeth Revelo Flores"/>
    <s v="SG-333-2020"/>
  </r>
  <r>
    <x v="0"/>
    <x v="1"/>
    <x v="0"/>
    <s v="SIE"/>
    <x v="7"/>
    <x v="0"/>
    <s v="SIE-EEQ-GD1K028-2020"/>
    <m/>
    <n v="22040"/>
    <s v="ADQUISICIÓN DE TERMINALES EXTERIORES UNIPOLARES ENCOGIBLES EN FRIO O CONTRAIBLE 25 kV, VARIOS CALIBRES"/>
    <x v="0"/>
    <n v="87219"/>
    <m/>
    <m/>
    <m/>
    <m/>
    <m/>
    <n v="78584.100000000006"/>
    <n v="63900"/>
    <n v="23319"/>
    <n v="55265.100000000006"/>
    <x v="103"/>
    <d v="2020-10-13T00:00:00"/>
    <n v="47.25"/>
    <s v="URBANO MARGARITA"/>
    <s v=" ZEA PINTO MIGUEL ANTONIO"/>
    <s v=" REVELO RUIZ JORGE EDUARDO"/>
    <s v="CHASIPANTA GONZALEZ JOAQUIN ALFREDO"/>
    <s v="ALEMINSA S.A."/>
    <s v="0991297480001"/>
    <s v="Carla Elizabeth Revelo Flores"/>
    <s v="SG-337-2020"/>
  </r>
  <r>
    <x v="0"/>
    <x v="3"/>
    <x v="1"/>
    <s v="SIE"/>
    <x v="7"/>
    <x v="0"/>
    <s v="SIE-EEQ-GGS016-2020"/>
    <m/>
    <s v="4915/4916"/>
    <s v="LIMPIEZA POR SANDBLASTING HÚMEDO Y REVESTIMIENTO PROTECTOR EN LAS SUPERFICIES INTERNAS DEL CARACOL Y TUBO DIFUSOR DE LAS TURBINAS DE LA UNIDAD 1 DE LA CENTRAL NAYÓN Y DE LA UNIDAD 2 DE LA CENTRAL CUMBAYA"/>
    <x v="0"/>
    <n v="35000"/>
    <m/>
    <m/>
    <m/>
    <m/>
    <m/>
    <n v="34886.879999999997"/>
    <n v="33142"/>
    <n v="1858"/>
    <n v="33028.879999999997"/>
    <x v="101"/>
    <d v="2020-11-10T00:00:00"/>
    <n v="74.25"/>
    <s v="URBANO MARGARITA"/>
    <s v="EDWIN MORENO"/>
    <m/>
    <m/>
    <s v="E&amp;E EQUIPMENT COMPAÑÍA LIMITADA"/>
    <s v="1792577187001"/>
    <s v="David Pillajo"/>
    <s v="SG-345-2020"/>
  </r>
  <r>
    <x v="0"/>
    <x v="4"/>
    <x v="1"/>
    <s v="RES"/>
    <x v="6"/>
    <x v="0"/>
    <s v="RES-EEQ-GGS005-2020"/>
    <m/>
    <n v="5003"/>
    <s v="RENOVACIÓN DE LICENCIAS DE ANTIVIRUS PARA EL SISTEMA ADMS"/>
    <x v="0"/>
    <n v="10000"/>
    <m/>
    <m/>
    <m/>
    <m/>
    <m/>
    <n v="8926.5"/>
    <n v="8926.5"/>
    <n v="1073.5"/>
    <n v="7853"/>
    <x v="104"/>
    <d v="2020-09-11T00:00:00"/>
    <n v="17.25"/>
    <s v="MERINO MAURICIO"/>
    <s v="MARIA FERNANDA JIMENEZ"/>
    <m/>
    <m/>
    <s v="OTECEL S.A."/>
    <s v="1791256115001"/>
    <s v="Francisco Jaramillo"/>
    <s v="SG-307-2020"/>
  </r>
  <r>
    <x v="0"/>
    <x v="0"/>
    <x v="0"/>
    <s v="SIE"/>
    <x v="7"/>
    <x v="0"/>
    <s v="SIE-EEQ-GAF015-2020"/>
    <m/>
    <n v="21874"/>
    <s v="ADQUISICIÓN DE PLANCHAS Y ANILLOS PARA LA CONSTRUCCIÓN DE POSTES METÁLICOS"/>
    <x v="0"/>
    <n v="9437.5"/>
    <m/>
    <m/>
    <m/>
    <m/>
    <m/>
    <n v="9162.5"/>
    <n v="8699"/>
    <n v="738.5"/>
    <n v="8424"/>
    <x v="105"/>
    <d v="2020-10-23T00:00:00"/>
    <n v="55.458333333335759"/>
    <s v="LARCO DIMARY"/>
    <s v="DIEGO CASTRO"/>
    <m/>
    <m/>
    <s v="ESTUPIÑAN HERRERA JULIO ERNESTO"/>
    <s v="1715615397001"/>
    <s v=" Roberto Stalin Toapanta Luna"/>
    <s v="SG-343-2020"/>
  </r>
  <r>
    <x v="0"/>
    <x v="2"/>
    <x v="1"/>
    <s v="COTBS"/>
    <x v="2"/>
    <x v="0"/>
    <s v="COTBS-EEQ-GC003-2020"/>
    <m/>
    <n v="4918"/>
    <s v="SERVICIO DE CAMBIO, REUBICACIÓN Y/O MANTENIMIENTO, REPARACIÓN, DE ACOMETIDAS Y MEDIDORES EN EL ÁREA DE SERVICIO ZONA URBANA- NORTE"/>
    <x v="4"/>
    <n v="514142.85"/>
    <m/>
    <m/>
    <m/>
    <m/>
    <m/>
    <n v="514142.81"/>
    <n v="442463.69"/>
    <n v="71679.159999999974"/>
    <n v="442463.65"/>
    <x v="106"/>
    <d v="2020-11-20T00:00:00"/>
    <n v="80.25"/>
    <s v="UQUILLAS JAVIER"/>
    <s v=" OLALLA CAMBISACA WALTER STALIN"/>
    <s v="MALLITASIG LASLUISA ALBERTO BLADIMIR"/>
    <s v="SORIA SANCHEZ BYRON LEONEL"/>
    <s v="CONSORCIO SERVITECOMP"/>
    <s v="1720740438001"/>
    <s v="Byron Leonel Soria Sánchez"/>
    <m/>
  </r>
  <r>
    <x v="0"/>
    <x v="2"/>
    <x v="1"/>
    <s v="LICBS"/>
    <x v="3"/>
    <x v="0"/>
    <s v="LICBS-EEQ-GC003-2020"/>
    <m/>
    <n v="4825"/>
    <s v="SERVICIO TÉCNICO ESPECIALIZADO PARA LA RECUPERACIÓN DE CARTERA ACTIVA URBANA Y OTRAS ZONAS SIMILARES, ZONA CENTRO NORTE"/>
    <x v="4"/>
    <n v="1081483.8999999999"/>
    <m/>
    <m/>
    <m/>
    <m/>
    <m/>
    <n v="1045225.57"/>
    <m/>
    <n v="1081483.8999999999"/>
    <n v="-36258.329999999958"/>
    <x v="106"/>
    <d v="2021-01-06T00:00:00"/>
    <n v="127.25"/>
    <s v="UQUILLAS JAVIER"/>
    <s v="VINUEZA ROSERO ANDREA KAROLINA"/>
    <s v="CACUANGO ALBA EDWIN PATRICIO"/>
    <s v="CASTRO MALDONADO DANILO JAVIER"/>
    <s v="MVELECTRICFUL CIA. LTDA."/>
    <s v="1792106052001"/>
    <s v="Yessenia Verónica Flores Barreno"/>
    <m/>
  </r>
  <r>
    <x v="0"/>
    <x v="3"/>
    <x v="3"/>
    <s v="LICOB"/>
    <x v="5"/>
    <x v="0"/>
    <s v="LICOB-EEQ-GGS01-2020"/>
    <m/>
    <n v="4881"/>
    <s v="CONSTRUCCIÓN DE LAS OBRAS CIVILES PARA LA SUBESTACIÓN BICENTENARIO 138/23 KV"/>
    <x v="4"/>
    <n v="1500000"/>
    <m/>
    <m/>
    <m/>
    <m/>
    <m/>
    <n v="1331701.01"/>
    <n v="1298212.71"/>
    <n v="201787.29000000004"/>
    <n v="1129913.72"/>
    <x v="106"/>
    <d v="2020-12-24T00:00:00"/>
    <n v="114.25"/>
    <s v="ROSERO JORGE"/>
    <s v="TOCTAQUIZA VARGAS JUAN CARLOS"/>
    <s v="ULLAURI ROSILLO MARLON VINICIO"/>
    <s v="MORA LUCERO CARLOS ERNESTO"/>
    <s v="ASPHALTVIAS CIA.LTDA"/>
    <s v="1792399815001"/>
    <s v="Juan Gabriel Calderón Olivo"/>
    <m/>
  </r>
  <r>
    <x v="0"/>
    <x v="3"/>
    <x v="3"/>
    <s v="LICOB"/>
    <x v="5"/>
    <x v="0"/>
    <s v="LICOB-EEQ-GGS02-2020"/>
    <m/>
    <n v="4842"/>
    <s v="CONSTRUCCIÓN DEL TRAMO 2 SUBTERRÁNEO DE LA LÍNEA DE TRANSMISIÓN BICENTENARIO 138 KV"/>
    <x v="2"/>
    <m/>
    <m/>
    <m/>
    <m/>
    <m/>
    <m/>
    <m/>
    <m/>
    <n v="0"/>
    <n v="0"/>
    <x v="106"/>
    <m/>
    <n v="-44074.75"/>
    <s v="HURTADO JOSE"/>
    <s v="TOCTAQUIZA VARGAS JUAN CARLOS"/>
    <s v="MONTALVO SAA LEONARDO FABIAN"/>
    <s v="MORA LUCERO CARLOS ERNESTO"/>
    <m/>
    <m/>
    <m/>
    <m/>
  </r>
  <r>
    <x v="0"/>
    <x v="8"/>
    <x v="3"/>
    <s v="MCOB"/>
    <x v="13"/>
    <x v="0"/>
    <s v="MCOB-EEQ-GPE003-2020"/>
    <m/>
    <n v="4981"/>
    <s v="CAMBIO DE CUBIERTA DE LA SALA DE MOTORES DE LA CENTRAL TÉRMICA GUALBERTO HERNÁNDEZ."/>
    <x v="4"/>
    <n v="218000"/>
    <m/>
    <m/>
    <m/>
    <m/>
    <m/>
    <n v="176699.65"/>
    <m/>
    <n v="218000"/>
    <n v="-41300.350000000006"/>
    <x v="106"/>
    <d v="2021-06-28T00:00:00"/>
    <n v="300.25"/>
    <s v="ROSERO JORGE"/>
    <s v="DANIEL RIOS"/>
    <m/>
    <m/>
    <s v="BONILLA FERNANDEZ MANUEL ALEJANDRO"/>
    <s v="1713700811001"/>
    <s v="BOHORQUEZ LEON RAFAEL EDUARDO"/>
    <m/>
  </r>
  <r>
    <x v="0"/>
    <x v="0"/>
    <x v="0"/>
    <s v="SIE"/>
    <x v="7"/>
    <x v="0"/>
    <s v="SIE-EEQ-GAF016-2020"/>
    <m/>
    <s v="21940,21936,22018"/>
    <s v="ADQUISICIÓN DE ROPA DE SEGURIDAD CON PROTECCIÓN PARA EL ARCO ELÉCTRICO"/>
    <x v="4"/>
    <n v="820375.6"/>
    <m/>
    <m/>
    <m/>
    <m/>
    <m/>
    <n v="812156.4"/>
    <n v="691570"/>
    <n v="128805.59999999998"/>
    <n v="683350.8"/>
    <x v="107"/>
    <d v="2020-12-31T00:00:00"/>
    <n v="121.20833333333576"/>
    <s v="ANDRADE OLGA"/>
    <s v="HERNANDEZ ENRIQUEZ KARLA EUGENIA"/>
    <s v="VARGAS SILVA LUIS ANTONIO"/>
    <s v=" SEGOVIA PAEZ EDWIN GIOVANNY"/>
    <s v="COMPROMISO DE ASOCIACIÓN O CONSORCIO MYM CONFECCIONES INDUSTRIALES (ZHUNIO SUIN MILTON GERVACIO"/>
    <s v="1705525085001"/>
    <s v="Christian Eduardo Cueva Inga"/>
    <m/>
  </r>
  <r>
    <x v="0"/>
    <x v="1"/>
    <x v="0"/>
    <s v="SIE"/>
    <x v="7"/>
    <x v="0"/>
    <s v="SIE-EEQ-GD1C033-2020"/>
    <m/>
    <n v="21841"/>
    <s v="ADQUISICIÓN DE 1712 LUMINARIAS CON LÁMPARAS DE VAPOR SODIO, ALTA PRESIÓN, CERRADAS DE 400W, COMPLETAS, DOBLE POTENCIA, CON CARCASA DE ALUMINIO, SIN FOTOCONTROL"/>
    <x v="0"/>
    <n v="739292.96"/>
    <m/>
    <m/>
    <m/>
    <m/>
    <m/>
    <n v="329354.56"/>
    <n v="310713.09000000003"/>
    <n v="428579.86999999994"/>
    <n v="-99225.309999999939"/>
    <x v="107"/>
    <d v="2020-12-03T00:00:00"/>
    <n v="93.208333333335759"/>
    <s v="ANDRADE OLGA"/>
    <s v=" NARANJO DEMERA EDISON"/>
    <s v=" ZAPATA VERDEZOTO JOSE DAMIAN"/>
    <s v="PAREDES VARGAS ESTEBAN DARIO"/>
    <s v="FURCHETSA S.A."/>
    <s v="0992360356001"/>
    <s v="Luis Yánez Guamantica"/>
    <s v="SG-009-2021"/>
  </r>
  <r>
    <x v="0"/>
    <x v="1"/>
    <x v="0"/>
    <s v="SIE"/>
    <x v="7"/>
    <x v="0"/>
    <s v="SIE-EEQ-GD1O027-2020"/>
    <m/>
    <n v="22161"/>
    <s v="ADQUISICIÓN DE EQUIPOS DE MEDICIÓN Y REGISTRADOR DE MEDIA TENSIÓN 23 kV."/>
    <x v="4"/>
    <n v="78800"/>
    <m/>
    <m/>
    <m/>
    <m/>
    <m/>
    <n v="69548.94"/>
    <n v="65376"/>
    <n v="13424"/>
    <n v="56124.94"/>
    <x v="108"/>
    <d v="2020-10-28T00:00:00"/>
    <n v="55.25"/>
    <s v="TIPANTA TANIA"/>
    <s v="SANTIAGO PEÑAFIEL"/>
    <m/>
    <m/>
    <s v="ALEMINSA S.A."/>
    <s v="0991297480001"/>
    <s v="Edwin Santiago Alomoto Jami"/>
    <m/>
  </r>
  <r>
    <x v="0"/>
    <x v="3"/>
    <x v="1"/>
    <s v="SIE"/>
    <x v="7"/>
    <x v="0"/>
    <s v="SIE-EEQ-GGS015-2020"/>
    <m/>
    <n v="4951"/>
    <s v="SERVICIO DE FUMIGACIÓN Y CONTROL DE MALEZA EN SUBESTACIONES ELÉCTRICAS DE LA EEQ"/>
    <x v="0"/>
    <n v="60000"/>
    <m/>
    <m/>
    <m/>
    <m/>
    <m/>
    <n v="51442.92"/>
    <n v="37000"/>
    <n v="23000"/>
    <n v="28442.92"/>
    <x v="106"/>
    <d v="2020-10-08T00:00:00"/>
    <n v="37.25"/>
    <s v="ACARO NILA"/>
    <s v="PAUL GAVILEMA"/>
    <m/>
    <m/>
    <s v="HERNAN XAVIER AIMACAÑA MONTAGUANO"/>
    <s v="1717752131001"/>
    <s v="DIEGO MARTINEZ"/>
    <s v="SG-324-2020"/>
  </r>
  <r>
    <x v="0"/>
    <x v="3"/>
    <x v="0"/>
    <s v="SIE"/>
    <x v="7"/>
    <x v="0"/>
    <s v="SIE-EEQ-GGS018-2020"/>
    <m/>
    <n v="22291"/>
    <s v="Adquisición de moldes, sueldas exotérmicas y terminales de distintas características para conexionado de mallas de puesta a tierra en las subestaciones de la EEQ."/>
    <x v="2"/>
    <m/>
    <m/>
    <m/>
    <m/>
    <m/>
    <m/>
    <m/>
    <m/>
    <n v="0"/>
    <n v="0"/>
    <x v="109"/>
    <d v="2020-10-19T00:00:00"/>
    <n v="45.25"/>
    <s v="ACARO NILA"/>
    <s v="JOSE CARLOS NUÑEZ LÓPEZ"/>
    <m/>
    <m/>
    <m/>
    <m/>
    <m/>
    <m/>
  </r>
  <r>
    <x v="0"/>
    <x v="0"/>
    <x v="0"/>
    <s v="RES"/>
    <x v="6"/>
    <x v="0"/>
    <s v="RES-EEQ-GAF002-2020"/>
    <m/>
    <n v="22088"/>
    <s v="ADQUISICIÓN DE ACEITES LUBRICANTES PARA LA EMPRESA ELÉCTRICA QUITO"/>
    <x v="2"/>
    <m/>
    <m/>
    <m/>
    <m/>
    <m/>
    <m/>
    <m/>
    <m/>
    <n v="0"/>
    <n v="0"/>
    <x v="106"/>
    <d v="2020-11-16T00:00:00"/>
    <n v="76.25"/>
    <s v="MERINO MAURICIO"/>
    <s v="LUIS RODRIGO MORALES SEGOVIA"/>
    <m/>
    <m/>
    <m/>
    <m/>
    <m/>
    <m/>
  </r>
  <r>
    <x v="0"/>
    <x v="4"/>
    <x v="1"/>
    <s v="CLC"/>
    <x v="8"/>
    <x v="0"/>
    <s v="CLC-EEQ-GPL001-2020"/>
    <m/>
    <n v="5056"/>
    <s v="CONTRATAR EL SERVICIO DE CONSULTORÍA PARA CERTIFICAR LOS MODELOS DE GESTIÓN DE LA EEQ CON LAS NORMAS ISO 9001, ISO 37001 E ISO 45001"/>
    <x v="0"/>
    <n v="135686.42000000001"/>
    <m/>
    <m/>
    <m/>
    <m/>
    <m/>
    <n v="126500"/>
    <n v="126500"/>
    <n v="9186.4200000000128"/>
    <n v="117313.57999999999"/>
    <x v="110"/>
    <d v="2020-11-25T00:00:00"/>
    <n v="74.458333333335759"/>
    <s v="MERINO MAURICIO"/>
    <s v="HERRERA MARCO VINICIO"/>
    <s v="CASARES BENITEZ ESTEBAN"/>
    <s v="NAVAS FREIRE BOLIVAR LEONARDO"/>
    <s v="S.G.S. DEL ECUADOR S.A."/>
    <s v="1790666565001"/>
    <s v="Diana Ponce"/>
    <s v="SG-359-2020"/>
  </r>
  <r>
    <x v="0"/>
    <x v="2"/>
    <x v="1"/>
    <s v="COTBS"/>
    <x v="2"/>
    <x v="0"/>
    <s v="COTBS-EEQ-GC002-2020"/>
    <m/>
    <n v="4949"/>
    <s v="SERVICIO DE MICROBALANCES DE ENERGÍA ELÉCTRICA MEDIANTE INSTALACIÓN DE EQUIPOS TOTALIZADORES Y VINCULACIÓN CLIENTE RED."/>
    <x v="0"/>
    <n v="436932"/>
    <m/>
    <m/>
    <m/>
    <m/>
    <m/>
    <n v="436653.25"/>
    <n v="367904.86"/>
    <n v="69027.140000000014"/>
    <n v="367626.11"/>
    <x v="111"/>
    <d v="2020-12-24T00:00:00"/>
    <n v="104.25"/>
    <s v="ROSERO JORGE"/>
    <s v=" TORRES MARMOL DIEGO JAVIER"/>
    <s v="ENRIQUEZ LOPEZ PABLO ROBERTO"/>
    <s v="MORENO MEJIA JORGE ANIBAL"/>
    <s v="CONENERGY S.A. CONTROL Y ENERGIA"/>
    <s v="1791412478001"/>
    <s v="Jorge Aníbal Moreno Mejía"/>
    <s v="SG-029-2021"/>
  </r>
  <r>
    <x v="0"/>
    <x v="8"/>
    <x v="3"/>
    <s v="COTOB"/>
    <x v="4"/>
    <x v="0"/>
    <s v="COTOB-EEQ-GPE02-2020"/>
    <m/>
    <n v="4982"/>
    <s v="ADECUACIONES A LAS AGENCIAS DE ATENCIÓN AL CLIENTE Y RECAUDACIÓN GRUPO VALLES."/>
    <x v="4"/>
    <n v="380160.45"/>
    <m/>
    <m/>
    <m/>
    <m/>
    <m/>
    <n v="264959.25"/>
    <n v="233135.12"/>
    <n v="147025.33000000002"/>
    <n v="117933.91999999998"/>
    <x v="112"/>
    <m/>
    <n v="-44081.791666666664"/>
    <s v="GUEVARA JOHANA"/>
    <s v="CALVACHE CALVACHE MARIO RICARDO"/>
    <s v="RECALDE IMBAQUINGO CARLOS ENRIQUE"/>
    <s v=" GRIJALVA CISNEROS KATHERINE LIZETH"/>
    <s v="Hernandez Fray Miguel Alfredo"/>
    <s v="0603449133001"/>
    <m/>
    <m/>
  </r>
  <r>
    <x v="0"/>
    <x v="1"/>
    <x v="1"/>
    <s v="LICBS"/>
    <x v="3"/>
    <x v="0"/>
    <s v="LICBS-EEQ-GD002-2020"/>
    <m/>
    <n v="4973"/>
    <s v="SERVICIO TECNICO ESPECIALIZADO PARA TRABAJOS EN LINEAS ENERGIZADAS DE MEDIO VOLTAJE."/>
    <x v="4"/>
    <n v="717142.85"/>
    <m/>
    <m/>
    <m/>
    <m/>
    <m/>
    <n v="717133.18"/>
    <n v="687241.41"/>
    <n v="29901.439999999944"/>
    <n v="687231.74000000011"/>
    <x v="112"/>
    <m/>
    <n v="-44081.791666666664"/>
    <s v="GUEVARA JOHANA"/>
    <s v=" UBIDIA ARAUJO ESTEFANIA NATHALY"/>
    <s v="NARANJO DEMERA EDISON"/>
    <s v=" EGÜEZ VACA FRANCISCO JAVIER"/>
    <s v="CONSORCIO COOTERS-INSERCRUZ"/>
    <s v="1792503558001"/>
    <m/>
    <m/>
  </r>
  <r>
    <x v="0"/>
    <x v="2"/>
    <x v="1"/>
    <s v="SIE"/>
    <x v="7"/>
    <x v="0"/>
    <s v="SIE-EEQ-GC016-2020"/>
    <m/>
    <n v="5072"/>
    <s v="SERVICIO TÉCNICO ESPECIALIZADO PARA NOTIFICACIONES VÍA CELULAR, POR MEDIO DE MENSAJES DE TEXTO SMS"/>
    <x v="0"/>
    <n v="704091.96"/>
    <m/>
    <m/>
    <m/>
    <m/>
    <m/>
    <n v="297809.32"/>
    <n v="282382.8"/>
    <n v="421709.16"/>
    <n v="-123899.83999999997"/>
    <x v="113"/>
    <d v="2020-12-11T00:00:00"/>
    <n v="92.208333333335759"/>
    <s v="ANDRADE OLGA"/>
    <s v="PARRA IÑACASHA CARLOS PATRICIO"/>
    <s v="ABAD AGUINAGA DIEGO FERNANDO"/>
    <s v="MORALES CASTILLO FABIAN PATRICIO"/>
    <s v="ANYWAYBAC CIA. LTDA."/>
    <s v="1792159210001"/>
    <s v="Lenin Marcelo Campoverde Hidalgo"/>
    <s v="SG-008-2021"/>
  </r>
  <r>
    <x v="0"/>
    <x v="4"/>
    <x v="0"/>
    <s v="SIE"/>
    <x v="7"/>
    <x v="0"/>
    <s v="SIE-EEQ-TIC008-2020"/>
    <m/>
    <n v="22103"/>
    <s v="ADQUISICION DE 1 PLOTTER MULTIFUNCION FORMATO A0 Y 3 PLOTTERS FORMATO A0 PARA AREAS DE DISEÑO DE LA EEQ"/>
    <x v="0"/>
    <n v="14550"/>
    <m/>
    <m/>
    <m/>
    <m/>
    <m/>
    <n v="11711"/>
    <n v="11000.14"/>
    <n v="3549.8600000000006"/>
    <n v="8161.1399999999994"/>
    <x v="114"/>
    <d v="2020-10-12T00:00:00"/>
    <n v="34.25"/>
    <s v="ACARO NILA"/>
    <s v="DIEGO JACOME"/>
    <m/>
    <m/>
    <s v="COMPUTADORAS Y EQUIPOS COMPUEQUIP DOS S.A."/>
    <s v="17900885186001"/>
    <s v="BOLIVAR ORTIZ"/>
    <s v="SG-346-2020"/>
  </r>
  <r>
    <x v="0"/>
    <x v="0"/>
    <x v="1"/>
    <s v="INM"/>
    <x v="10"/>
    <x v="0"/>
    <s v="INM-EEQ-GAF002-2020"/>
    <m/>
    <n v="5067"/>
    <s v="ARRIENDO DE INMUEBLE PARA EL FUNCIONAMIENTO DE BODEGA DE POSTES SECTOR CALDERÓN"/>
    <x v="4"/>
    <n v="375000"/>
    <m/>
    <m/>
    <m/>
    <m/>
    <m/>
    <n v="240000"/>
    <n v="240000"/>
    <n v="135000"/>
    <n v="105000"/>
    <x v="110"/>
    <d v="2020-10-02T00:00:00"/>
    <n v="20.458333333335759"/>
    <s v="MERINO MAURICIO"/>
    <s v="BERTHA RIVADENIERA"/>
    <m/>
    <m/>
    <s v="ALTA TENSION ALTATEN SA"/>
    <s v="1717266611001"/>
    <s v="Fanny Galarza"/>
    <s v="SG-309-2020"/>
  </r>
  <r>
    <x v="0"/>
    <x v="3"/>
    <x v="1"/>
    <s v="SIE"/>
    <x v="7"/>
    <x v="0"/>
    <s v="SIE-EEQ-GGS010-2020"/>
    <m/>
    <n v="4997"/>
    <s v="SERVICIO DE INSTALACION DE ENLACES DE FIBRA OPTICA OPGW y ADSS PARA SUBESTACIONES SANTA ROSA, CONOCOTO, VICENTINA, SANGOLQUI CON PROVISION DE MATERIALES"/>
    <x v="2"/>
    <m/>
    <m/>
    <m/>
    <m/>
    <m/>
    <m/>
    <m/>
    <m/>
    <n v="0"/>
    <n v="0"/>
    <x v="115"/>
    <d v="2020-10-12T00:00:00"/>
    <n v="27.25"/>
    <s v="ACARO NILA"/>
    <s v="PAGUAY RAMIREZ ELIZABETH SILVANA"/>
    <s v=" MUÑOZ ONTANEDA CHRISTIAN RODRIGO"/>
    <s v=" MUELA MIRAMA LUIS DAVID"/>
    <m/>
    <m/>
    <m/>
    <m/>
  </r>
  <r>
    <x v="0"/>
    <x v="3"/>
    <x v="0"/>
    <s v="SIE"/>
    <x v="7"/>
    <x v="0"/>
    <s v="SIE-EEQ-GGS019-2020"/>
    <m/>
    <n v="22305"/>
    <s v="ADQUISICIÓN DE MATERIALES Y ACCESORIOS DE FIBRA ÓPTICA, PARA EL PROYECTO DE LA S/E SANTA ROSA"/>
    <x v="2"/>
    <m/>
    <m/>
    <m/>
    <m/>
    <m/>
    <m/>
    <m/>
    <m/>
    <n v="0"/>
    <n v="0"/>
    <x v="115"/>
    <d v="2020-10-12T00:00:00"/>
    <n v="27.25"/>
    <s v="ACARO NILA"/>
    <s v="JOSE CARLOS NUÑEZ LÓPEZ"/>
    <m/>
    <m/>
    <m/>
    <m/>
    <m/>
    <m/>
  </r>
  <r>
    <x v="0"/>
    <x v="3"/>
    <x v="0"/>
    <s v="SIE"/>
    <x v="7"/>
    <x v="0"/>
    <s v="SIE-EEQ-GGS022-2020"/>
    <m/>
    <n v="22285"/>
    <s v="ADQUISICIÓN DE UN EQUIPO CÁMARA DE TERMOGRAFÍA, RANGO: -40 A 2000 °C, CON UN LENTE ESTÁNDAR PARA UN ÁNGULO DE VISIÓN DE 28° Y UN LENTE DE TELEOBJETIVO PARA UN ÁNGULO DE VISIÓN DE 12°."/>
    <x v="2"/>
    <m/>
    <m/>
    <m/>
    <m/>
    <m/>
    <m/>
    <m/>
    <m/>
    <n v="0"/>
    <n v="0"/>
    <x v="116"/>
    <d v="2020-10-13T00:00:00"/>
    <n v="27.25"/>
    <s v="MUÑOZ ANDREA"/>
    <s v="MARLON ULLAURI"/>
    <m/>
    <m/>
    <m/>
    <m/>
    <m/>
    <m/>
  </r>
  <r>
    <x v="0"/>
    <x v="1"/>
    <x v="0"/>
    <s v="SIE"/>
    <x v="7"/>
    <x v="0"/>
    <s v="SIE-EEQ-GD1K037-2020"/>
    <m/>
    <n v="22317"/>
    <s v="ADQUISICIÓN DE TERMINALES DE COMPRESIÓN RECTOS TIPO BARRIL, VARIOS CALIBRES"/>
    <x v="2"/>
    <m/>
    <m/>
    <m/>
    <m/>
    <m/>
    <m/>
    <m/>
    <m/>
    <n v="0"/>
    <n v="0"/>
    <x v="116"/>
    <d v="2020-10-12T00:00:00"/>
    <n v="26.25"/>
    <s v="ACARO NILA"/>
    <s v="BEATRIZ TIPAN"/>
    <m/>
    <m/>
    <m/>
    <m/>
    <m/>
    <m/>
  </r>
  <r>
    <x v="0"/>
    <x v="0"/>
    <x v="0"/>
    <s v="SIE"/>
    <x v="7"/>
    <x v="0"/>
    <s v="SIE-EEQ-GAF018-2020"/>
    <m/>
    <n v="22255"/>
    <s v="ADQUISICIÓN DE EQUIPOS DE SEGURIDAD PARA LA REALIZACIÓN DE TRABAJOS TEMPORALES EN ALTURA"/>
    <x v="3"/>
    <m/>
    <m/>
    <m/>
    <m/>
    <m/>
    <m/>
    <m/>
    <m/>
    <n v="0"/>
    <n v="0"/>
    <x v="117"/>
    <d v="2020-10-05T00:00:00"/>
    <n v="17.208333333335759"/>
    <s v="ANDRADE OLGA"/>
    <s v="CUEVA INGA CHRISTIAN EDUARDO"/>
    <s v="CUEVA INGA CHRISTIAN EDUARDO"/>
    <s v=" GRANDA UNTUÑA DAVID FABRICIO"/>
    <m/>
    <m/>
    <m/>
    <m/>
  </r>
  <r>
    <x v="0"/>
    <x v="0"/>
    <x v="1"/>
    <s v="CDC"/>
    <x v="1"/>
    <x v="0"/>
    <s v="CDC-EEQ-GAF005-2020"/>
    <m/>
    <n v="5030"/>
    <s v="ACTUALIZACIÓN DE ESTUDIO ACTUARIAL AÑO 2018 POR LA INCLUSIÓN DE SERVIDORES DE NOMBRAMIENTOS PROVISIONALES Y JUBILADOS"/>
    <x v="1"/>
    <n v="5000"/>
    <m/>
    <m/>
    <m/>
    <m/>
    <m/>
    <n v="5000"/>
    <n v="5000"/>
    <n v="0"/>
    <n v="5000"/>
    <x v="118"/>
    <d v="2020-10-16T00:00:00"/>
    <n v="23.25"/>
    <s v="MERINO MAURICIO"/>
    <s v="FANNY CASTELLANOS"/>
    <m/>
    <m/>
    <s v="ACTUARIA CONSULTORES CIA. LTDA."/>
    <s v="1790774627001"/>
    <s v="Diego Samueza"/>
    <s v="SG-316-2020"/>
  </r>
  <r>
    <x v="0"/>
    <x v="0"/>
    <x v="3"/>
    <s v="MCOB"/>
    <x v="13"/>
    <x v="0"/>
    <s v="MCOB-EEQ-GAF001-2020"/>
    <m/>
    <n v="5009"/>
    <s v="REPOTENCIACIÓN DE LAS OFICINAS ADMINISTRATIVAS UBICADAS EN EL CENTRO OPERATIVO EL DORADO, CAMBIO DE CIELOS FALSOS Y CUBIERTA."/>
    <x v="3"/>
    <m/>
    <m/>
    <m/>
    <m/>
    <m/>
    <m/>
    <m/>
    <m/>
    <n v="0"/>
    <n v="0"/>
    <x v="119"/>
    <d v="2020-10-16T00:00:00"/>
    <n v="20.458333333335759"/>
    <s v="UQUILLAS JAVIER"/>
    <s v="EMILIA FERNANDA DE TRINIDAD"/>
    <m/>
    <m/>
    <m/>
    <m/>
    <m/>
    <m/>
  </r>
  <r>
    <x v="0"/>
    <x v="0"/>
    <x v="0"/>
    <s v="SIE"/>
    <x v="7"/>
    <x v="0"/>
    <s v="SIE-EEQ-GAF017-2020"/>
    <m/>
    <n v="22218"/>
    <s v="ADQUISICIÓN DE EQUIPOS ELÉCTRICOS DE SEGURIDAD INDUSTRIAL"/>
    <x v="4"/>
    <n v="369064.51000000007"/>
    <m/>
    <m/>
    <m/>
    <m/>
    <m/>
    <n v="366032.71"/>
    <n v="329373.07"/>
    <n v="39691.440000000061"/>
    <n v="326341.26999999996"/>
    <x v="119"/>
    <d v="2020-12-18T00:00:00"/>
    <n v="83.458333333335759"/>
    <s v="TIPANTA TANIA"/>
    <s v="CUEVA INGA CHRISTIAN EDUARDO"/>
    <s v=" SEGOVIA PAEZ EDWIN GIOVANNY"/>
    <s v="GRANDA UNTUÑA DAVID FABRICIO"/>
    <s v="QUEMCO CIA. LTDA."/>
    <s v="1790395405001"/>
    <s v="Luis Miguel Maldonado Oscullo"/>
    <m/>
  </r>
  <r>
    <x v="0"/>
    <x v="0"/>
    <x v="0"/>
    <s v="SIE"/>
    <x v="7"/>
    <x v="0"/>
    <s v="SIE-EEQ-GAF020-2020"/>
    <m/>
    <n v="5022"/>
    <s v="SERVICIO DE MANTENIMIENTO DE EXTINTORES DE LA EEQ"/>
    <x v="2"/>
    <m/>
    <m/>
    <m/>
    <m/>
    <m/>
    <m/>
    <m/>
    <m/>
    <n v="0"/>
    <n v="0"/>
    <x v="118"/>
    <d v="2020-11-11T00:00:00"/>
    <n v="49.25"/>
    <s v="MUÑOZ ANDREA"/>
    <s v="SEBASTIAN HERMOSA"/>
    <m/>
    <m/>
    <m/>
    <m/>
    <m/>
    <m/>
  </r>
  <r>
    <x v="0"/>
    <x v="2"/>
    <x v="0"/>
    <s v="SIE"/>
    <x v="7"/>
    <x v="0"/>
    <s v="SIE-EEQ-GC017-2020"/>
    <m/>
    <n v="22136"/>
    <s v="ADQUISICIÓN DE VARILLAS PARA PUESTA A TIERRA"/>
    <x v="0"/>
    <n v="173904"/>
    <m/>
    <m/>
    <m/>
    <m/>
    <m/>
    <n v="66469.100000000006"/>
    <n v="62984.24"/>
    <n v="110919.76000000001"/>
    <n v="-44450.66"/>
    <x v="120"/>
    <d v="2020-11-18T00:00:00"/>
    <n v="57.25"/>
    <s v="URBANO MARGARITA"/>
    <s v="BAYRON QUIROGA"/>
    <m/>
    <m/>
    <s v="ACRETI S.A."/>
    <s v="0992358262001"/>
    <s v="Mario Oscar Criollo Chanatasig"/>
    <s v="SG-375-2020"/>
  </r>
  <r>
    <x v="0"/>
    <x v="1"/>
    <x v="0"/>
    <s v="SIE"/>
    <x v="7"/>
    <x v="0"/>
    <s v="SIE-EEQ-GD1O038-2020"/>
    <m/>
    <n v="22318"/>
    <s v="ADQUISICIÓN DE MEGAOHMETROS DE 0 A 10 KV, HASTA 35 TERA OHMIOS, BATERIA Y ACCESORIOS."/>
    <x v="0"/>
    <n v="112000"/>
    <m/>
    <m/>
    <m/>
    <m/>
    <m/>
    <n v="78201.119999999995"/>
    <n v="62889"/>
    <n v="49111"/>
    <n v="29090.119999999995"/>
    <x v="121"/>
    <d v="2020-11-23T00:00:00"/>
    <n v="59.25"/>
    <s v="URBANO MARGARITA"/>
    <s v="ZEA PINTO MIGUEL ANTONIO"/>
    <s v=" REVELO RUIZ JORGE EDUARDO"/>
    <s v="CASILLAS PEÑA GERMAN ISRAEL"/>
    <s v="RICARDO GERMÁN MORALES VIVERO"/>
    <s v="1715248322001"/>
    <s v="Carla Elizabeth Revelo Flores"/>
    <s v="SG-007-2021"/>
  </r>
  <r>
    <x v="0"/>
    <x v="3"/>
    <x v="0"/>
    <s v="SIE"/>
    <x v="7"/>
    <x v="0"/>
    <s v="SIE-EEQ-GGS020-2020"/>
    <m/>
    <n v="22105"/>
    <s v="ADQUISICIÓN DE PUNTAS TERMINALES EXTERIOR UNIPOLAR ENCOGIBLE EN FRÍO O CONTRAÍBLE, 46 KV, CABLE DE ALUMINIO TRXLPE 1000 MCM"/>
    <x v="0"/>
    <n v="121829.75999999999"/>
    <m/>
    <m/>
    <m/>
    <m/>
    <m/>
    <n v="113400"/>
    <n v="91728.6"/>
    <n v="30101.159999999989"/>
    <n v="83298.840000000011"/>
    <x v="120"/>
    <d v="2020-11-27T00:00:00"/>
    <n v="66.25"/>
    <s v="TIPANTA TANIA"/>
    <s v=" CALDERON OLIVO JUAN GABRIEL"/>
    <s v=" ULLAURI ROSILLO MARLON VINICIO"/>
    <s v="MOLINA BAUTISTA CARLOS AUGUSTO"/>
    <s v="CHAVEZ MENDOZA DIANA KAROLINA"/>
    <s v="201837093001"/>
    <s v="Juan Carlos Toctaquiza Vargas"/>
    <s v="SG-349-2020"/>
  </r>
  <r>
    <x v="0"/>
    <x v="3"/>
    <x v="1"/>
    <s v="SIE"/>
    <x v="7"/>
    <x v="0"/>
    <s v="SIE-EEQ-GGS021-2020"/>
    <m/>
    <n v="4946"/>
    <s v="DESBROCE EN LA FRANJA DE SERVIDUMBRE DE LÍNEAS DE TRANSMISIÓN"/>
    <x v="0"/>
    <n v="71040"/>
    <m/>
    <m/>
    <m/>
    <m/>
    <m/>
    <n v="70063.199999999997"/>
    <n v="34300"/>
    <n v="36740"/>
    <n v="33323.199999999997"/>
    <x v="122"/>
    <d v="2020-11-23T00:00:00"/>
    <n v="60.208333333335759"/>
    <s v="TIPANTA TANIA"/>
    <s v="JUAN GABRIEL CARRERA SILVA"/>
    <m/>
    <m/>
    <s v="CONSTRUROUTE S.A."/>
    <s v="1792522196001"/>
    <s v="Byron Ramiro Cajilema Cofre"/>
    <s v="SG-354-2020"/>
  </r>
  <r>
    <x v="0"/>
    <x v="3"/>
    <x v="0"/>
    <s v="SIE"/>
    <x v="7"/>
    <x v="0"/>
    <s v="SIE-EEQ-GGS023-2020"/>
    <m/>
    <n v="22292"/>
    <s v="ADQUISICIÓN DE DOS TRANSFORMADORES DE POTENCIA PARA LAS SUBESTACIONES DE LA EMPRESA ELÉCTRICA QUITO"/>
    <x v="2"/>
    <m/>
    <m/>
    <m/>
    <m/>
    <m/>
    <m/>
    <m/>
    <m/>
    <n v="0"/>
    <n v="0"/>
    <x v="118"/>
    <d v="2020-11-19T00:00:00"/>
    <n v="57.25"/>
    <s v="URBANO MARGARITA"/>
    <s v=" CALDERON OLIVO JUAN GABRIEL"/>
    <s v="MOLINA BAUTISTA CARLOS AUGUSTO"/>
    <s v="NUÑEZ LOPEZ JOSE CARLOS"/>
    <m/>
    <m/>
    <m/>
    <m/>
  </r>
  <r>
    <x v="0"/>
    <x v="5"/>
    <x v="1"/>
    <s v="RES"/>
    <x v="6"/>
    <x v="0"/>
    <s v="RES-EEQ-GG004-2020"/>
    <m/>
    <n v="5074"/>
    <s v="SERVICIO DE PUBLICIDAD, PAUTA E INTERÉS PARA LOS CLIENTES Y USUARIOS DE LOS SERVICIOS DE LA EEQ"/>
    <x v="4"/>
    <n v="80000"/>
    <m/>
    <m/>
    <m/>
    <m/>
    <m/>
    <n v="79981.5"/>
    <n v="79981.5"/>
    <n v="18.5"/>
    <n v="79963"/>
    <x v="123"/>
    <d v="2020-09-24T00:00:00"/>
    <n v="47.458333333335759"/>
    <s v="MERINO MAURICIO"/>
    <s v="CARAVALI ALBUJA CARINA PAOLA"/>
    <m/>
    <m/>
    <s v="SERVICIOS DE PUBLCIDAD INTEGRAL CIA. LTDA. SERPIN"/>
    <s v="1790314618001"/>
    <s v="Gustavo Patricio Carrera Padilla"/>
    <s v="SG-269-2020"/>
  </r>
  <r>
    <x v="0"/>
    <x v="3"/>
    <x v="0"/>
    <s v="RES"/>
    <x v="6"/>
    <x v="0"/>
    <s v="RES-EEQ-GGS006-2020"/>
    <m/>
    <n v="22228"/>
    <s v="ADQUISICIÓN DE REPUESTOS ORIGINALES NUEVOS SIN USO NO MODIFICADOS PARA LAS CENTRIFUGADORAS DE ACEITE DE SISTEMA DE LAS UNIDADES DE GENERACIÓN DE LA CENTRAL TÉRMICA GUALBERTO HERNÁNDEZ"/>
    <x v="2"/>
    <m/>
    <m/>
    <m/>
    <m/>
    <m/>
    <m/>
    <m/>
    <m/>
    <n v="0"/>
    <n v="0"/>
    <x v="121"/>
    <d v="2020-10-26T00:00:00"/>
    <n v="31.25"/>
    <s v="MERINO MAURICIO"/>
    <s v="FREDDY PEÑAFIEL"/>
    <m/>
    <m/>
    <s v="HIVIMAR S.A."/>
    <s v="0990129185001"/>
    <m/>
    <m/>
  </r>
  <r>
    <x v="0"/>
    <x v="4"/>
    <x v="1"/>
    <s v="RES"/>
    <x v="6"/>
    <x v="0"/>
    <s v="RES-EEQ-GPL006-2020"/>
    <m/>
    <n v="5077"/>
    <s v="SERVICIO DE TELEFONÍA CELULAR"/>
    <x v="0"/>
    <n v="270240"/>
    <m/>
    <m/>
    <m/>
    <m/>
    <m/>
    <n v="242151"/>
    <n v="242151"/>
    <n v="28089"/>
    <n v="214062"/>
    <x v="120"/>
    <d v="2020-10-21T00:00:00"/>
    <n v="29.25"/>
    <s v="MERINO MAURICIO"/>
    <s v="ALVARO CADENA"/>
    <m/>
    <m/>
    <s v="CORPORACIÓN NACIONAL DE TELECOMUNICACIONES CNT EP"/>
    <s v="1768152560001"/>
    <s v="VICTOR HUGO NOLIVOS YANEZ"/>
    <s v="SG-323-2020"/>
  </r>
  <r>
    <x v="0"/>
    <x v="2"/>
    <x v="0"/>
    <s v="SIE"/>
    <x v="7"/>
    <x v="0"/>
    <s v="SIE-EEQ-GC018-2020"/>
    <m/>
    <n v="21901"/>
    <s v="ADQUISICIÓN DE BASES METÁLICAS TIPO SOCKET PARA CONTADORES ELECTRÓNICOS DE MEDICIÓN DIRECTA"/>
    <x v="2"/>
    <m/>
    <m/>
    <m/>
    <m/>
    <m/>
    <m/>
    <m/>
    <m/>
    <n v="0"/>
    <n v="0"/>
    <x v="124"/>
    <d v="2020-11-23T00:00:00"/>
    <n v="56"/>
    <s v="URBANO MARGARITA"/>
    <s v="JORGE ROJAS"/>
    <m/>
    <m/>
    <m/>
    <m/>
    <m/>
    <m/>
  </r>
  <r>
    <x v="0"/>
    <x v="3"/>
    <x v="0"/>
    <s v="SIE"/>
    <x v="7"/>
    <x v="0"/>
    <s v="SIE-EEQ-GGS024-2020"/>
    <m/>
    <n v="22299"/>
    <s v="SUMINISTRO DE GRAPAS Y CONECTORES PARA CONDUCTORES VARIOS TIPOS"/>
    <x v="4"/>
    <n v="42679.199999999997"/>
    <m/>
    <m/>
    <m/>
    <m/>
    <m/>
    <n v="42674"/>
    <n v="39251"/>
    <n v="3428.1999999999971"/>
    <n v="39245.800000000003"/>
    <x v="125"/>
    <d v="2020-11-26T00:00:00"/>
    <n v="57"/>
    <s v="MUÑOZ ANDREA"/>
    <s v="MARCO ULLAURI"/>
    <m/>
    <m/>
    <s v="HIDALCOM S.A."/>
    <s v="1790972232001"/>
    <s v="Juan Carlos Toctaquiza Vargas"/>
    <m/>
  </r>
  <r>
    <x v="0"/>
    <x v="0"/>
    <x v="0"/>
    <s v="SIE"/>
    <x v="7"/>
    <x v="0"/>
    <s v="SIE-EEQ-GAF010-2020"/>
    <m/>
    <n v="21862"/>
    <s v="ADQUISICIÓN DE ROLLOS DE PAPEL TÉRMICO"/>
    <x v="4"/>
    <n v="18199.14"/>
    <m/>
    <m/>
    <m/>
    <m/>
    <m/>
    <n v="17261.04"/>
    <n v="15666.27"/>
    <n v="2532.869999999999"/>
    <n v="14728.170000000002"/>
    <x v="126"/>
    <d v="2020-11-25T00:00:00"/>
    <n v="55"/>
    <s v="LARCO DIMARY"/>
    <s v="GLADYS RUIZ"/>
    <m/>
    <m/>
    <s v="CLINT ARTURO SANTOS DEL CASTILLO"/>
    <s v="1711787174001"/>
    <s v="Patricio Vaca"/>
    <m/>
  </r>
  <r>
    <x v="0"/>
    <x v="0"/>
    <x v="0"/>
    <s v="SIE"/>
    <x v="7"/>
    <x v="0"/>
    <s v="SIE-EEQ-GAF019-2020"/>
    <m/>
    <n v="22036"/>
    <s v="ADQUISICIÓN DE MATERIAL IMPRESO PARA VARIAS DEPENDENCIAS DE LA EEQ."/>
    <x v="0"/>
    <n v="15079.62"/>
    <m/>
    <m/>
    <m/>
    <m/>
    <m/>
    <n v="13460.38"/>
    <n v="6220"/>
    <n v="8859.6200000000008"/>
    <n v="4600.7599999999984"/>
    <x v="126"/>
    <d v="2020-11-13T00:00:00"/>
    <n v="43"/>
    <s v="LARCO DIMARY"/>
    <s v="SHIRLEY SERRANO"/>
    <m/>
    <m/>
    <s v="RIERA MENDEZ NORBERTO NICARION"/>
    <s v="1706551163001"/>
    <s v="Gabriel Redrovan"/>
    <s v="SG-360-2020"/>
  </r>
  <r>
    <x v="0"/>
    <x v="2"/>
    <x v="1"/>
    <s v="LICBS"/>
    <x v="3"/>
    <x v="0"/>
    <s v="LICBS-EEQ-GC005-2020"/>
    <m/>
    <n v="4950"/>
    <s v="CAMBIO DE SISTEMA DE MEDICIÓN ELÉCTRICA POR CUMPLIMIENTO DE VIDA UTIL EN CLIENTES DE FACTURACIÓN MASIVA ETAPA 1"/>
    <x v="4"/>
    <n v="2325556"/>
    <m/>
    <m/>
    <m/>
    <m/>
    <m/>
    <n v="2325555.1"/>
    <n v="2261558.48"/>
    <n v="63997.520000000019"/>
    <n v="2261557.58"/>
    <x v="127"/>
    <m/>
    <n v="-44109.75"/>
    <s v="HURTADO JOSE"/>
    <s v="ROMERO BAYAS CRISTINA ISABEL"/>
    <s v="FLORES BARRENO YESSENIA VERONICA"/>
    <s v="BONILLA MERINO DIOVER STIV"/>
    <s v="MVELECTRICFUL CIA. LTDA."/>
    <s v="1792106052001"/>
    <m/>
    <m/>
  </r>
  <r>
    <x v="0"/>
    <x v="0"/>
    <x v="0"/>
    <s v="SIE"/>
    <x v="7"/>
    <x v="0"/>
    <s v="SIE-EEQ-GAF021-2020"/>
    <m/>
    <n v="22367"/>
    <s v="ADQUISICIÓN DE BATERÍAS PARA USO DE LAS ÁREAS DE LA EEQ."/>
    <x v="0"/>
    <n v="23920.28"/>
    <m/>
    <m/>
    <m/>
    <m/>
    <m/>
    <n v="16305"/>
    <n v="13100"/>
    <n v="10820.279999999999"/>
    <n v="5484.7200000000012"/>
    <x v="128"/>
    <d v="2020-11-13T00:00:00"/>
    <n v="37.25"/>
    <s v="LARCO DIMARY"/>
    <s v="Christian Mario Alomoto Aldana"/>
    <m/>
    <m/>
    <s v="ZAMBRANO CARRILLO GOLDER EDUARDO"/>
    <s v="1702506401001"/>
    <s v="Jaime Salcedo"/>
    <s v="SG-353-2020"/>
  </r>
  <r>
    <x v="0"/>
    <x v="0"/>
    <x v="0"/>
    <s v="SIE"/>
    <x v="7"/>
    <x v="0"/>
    <s v="SIE-EEQ-GAF022-2020"/>
    <m/>
    <n v="22365"/>
    <s v="Adquisición de Alcohol Antiséptico y Gel Alcohol Antiséptico para varias dependencias de la EEQ."/>
    <x v="0"/>
    <n v="25300"/>
    <m/>
    <m/>
    <m/>
    <m/>
    <m/>
    <n v="16262"/>
    <n v="15400"/>
    <n v="9900"/>
    <n v="6362"/>
    <x v="127"/>
    <d v="2020-11-13T00:00:00"/>
    <n v="38.25"/>
    <s v="URBANO MARGARITA"/>
    <s v="Alejandra Melissa Burbano Pacheco,"/>
    <m/>
    <m/>
    <s v="TEXTIQUIM CIA. LTDA."/>
    <s v="1790824977001"/>
    <s v="Jony Revelo"/>
    <s v="SG-344-2020"/>
  </r>
  <r>
    <x v="0"/>
    <x v="0"/>
    <x v="0"/>
    <s v="SIE"/>
    <x v="7"/>
    <x v="0"/>
    <s v="SIE-EEQ-GAF024-2020"/>
    <m/>
    <n v="22255"/>
    <s v="ADQUISICIÓN DE EQUIPOS DE SEGURIDAD PARA LA REALIZACIÓN DE TRABAJOS TEMPORALES EN ALTURA"/>
    <x v="0"/>
    <n v="422067.10000000003"/>
    <m/>
    <m/>
    <m/>
    <m/>
    <m/>
    <n v="401699.04"/>
    <n v="347469.67"/>
    <n v="74597.430000000051"/>
    <n v="327101.60999999993"/>
    <x v="129"/>
    <d v="2020-12-16T00:00:00"/>
    <n v="71.208333333335759"/>
    <s v="ANDRADE OLGA"/>
    <s v="CUEVA INGA CHRISTIAN EDUARDO"/>
    <s v="SEGOVIA PAEZ EDWIN GIOVANNY"/>
    <s v="GRANDA UNTUÑA DAVID FABRICIO"/>
    <s v="DOTALTURAS EQUIPOS E IMPLEMENTOS CIA. LTDA."/>
    <s v="1792385067001"/>
    <s v="Carlos Augusto González Méndez"/>
    <s v="SG-374-2020"/>
  </r>
  <r>
    <x v="0"/>
    <x v="1"/>
    <x v="0"/>
    <s v="SIE"/>
    <x v="7"/>
    <x v="0"/>
    <s v="SIE-EEQ-GD1B039-2020"/>
    <m/>
    <n v="22316"/>
    <s v="ADQUISICIÓN DE CARTUCHOS FUSIBLES PARA BAJO VOLTAJE, VARIOS CALIBRES."/>
    <x v="0"/>
    <n v="104120"/>
    <m/>
    <m/>
    <m/>
    <m/>
    <m/>
    <n v="58417"/>
    <n v="54200"/>
    <n v="49920"/>
    <n v="8497"/>
    <x v="130"/>
    <d v="2020-11-23T00:00:00"/>
    <n v="46.25"/>
    <s v="MUÑOZ ANDREA"/>
    <s v="Esmeralda Tipan"/>
    <m/>
    <m/>
    <s v="JR ELECTRIC SUPPLY &amp; CIA."/>
    <s v="1791380150001"/>
    <s v="Carla Elizabeth Revelo Flores"/>
    <s v="SG-358-2020"/>
  </r>
  <r>
    <x v="0"/>
    <x v="4"/>
    <x v="0"/>
    <s v="SIE"/>
    <x v="7"/>
    <x v="0"/>
    <s v="SIE-EEQ-TIC009-2020"/>
    <m/>
    <n v="21895"/>
    <s v="Renovación Tecnológica de los equipos CORE de la EEQ incluye instalación, configuración y puesta en marcha"/>
    <x v="0"/>
    <n v="203793.97"/>
    <m/>
    <m/>
    <m/>
    <m/>
    <m/>
    <n v="203793.97"/>
    <n v="138000"/>
    <n v="65793.97"/>
    <n v="138000"/>
    <x v="130"/>
    <d v="2020-12-01T00:00:00"/>
    <n v="54.25"/>
    <s v="MUÑOZ ANDREA"/>
    <s v="Carlos Augusto Molina"/>
    <m/>
    <m/>
    <s v="SONDA DEL ECUADOR S.A. ECUASONDA S.A."/>
    <s v="1791254791001"/>
    <s v="Pablo Díaz"/>
    <s v="SG-365-2020"/>
  </r>
  <r>
    <x v="0"/>
    <x v="1"/>
    <x v="1"/>
    <s v="RES"/>
    <x v="6"/>
    <x v="0"/>
    <s v="RES-EEQ-GD001-2020"/>
    <m/>
    <n v="5069"/>
    <s v="SERVICIO DE REPARACIÓN DE EQUIPOS DE MEDICIÓN DE RESISTENCIA DE BOBINADOS MTO300"/>
    <x v="4"/>
    <n v="4000"/>
    <m/>
    <m/>
    <m/>
    <m/>
    <m/>
    <n v="3400"/>
    <n v="3400"/>
    <n v="600"/>
    <n v="2800"/>
    <x v="130"/>
    <d v="2020-12-01T00:00:00"/>
    <n v="54.25"/>
    <s v="MERINO MAURICIO"/>
    <s v="Lenin Quisaguano"/>
    <m/>
    <m/>
    <s v="TEST MANTENIMIENTO RECALIBRACIONES TMRS CIA. LTDA."/>
    <s v="1792353971001"/>
    <s v="Héctor Byron Proaño Peña"/>
    <m/>
  </r>
  <r>
    <x v="0"/>
    <x v="3"/>
    <x v="1"/>
    <s v="CLC"/>
    <x v="8"/>
    <x v="0"/>
    <s v="CLC-EEQ-GGS003-2020"/>
    <m/>
    <n v="5042"/>
    <s v="DISEÑO DE LAS LÍNEAS DE TRANSMISIÓN SISTEMA NORORIENTAL TABLÓN – SAN RAFAEL A 138 KV."/>
    <x v="4"/>
    <n v="487000"/>
    <m/>
    <m/>
    <m/>
    <m/>
    <m/>
    <n v="409937.91999999998"/>
    <n v="404033.56"/>
    <n v="82966.44"/>
    <n v="326971.48"/>
    <x v="131"/>
    <d v="2020-12-03T00:00:00"/>
    <n v="50.25"/>
    <s v="MERINO MAURICIO"/>
    <s v="PAGUAY RAMIREZ ELIZABETH SILVANA"/>
    <s v="MUÑOZ ONTANEDA CHRISTIAN RODRIGO"/>
    <s v=" MONTALVO SAA LEONARDO FABIAN"/>
    <s v="EPTEC CIA. LTDA."/>
    <s v="1792261201001"/>
    <s v="Juan Gabriel Calderón Olivo"/>
    <m/>
  </r>
  <r>
    <x v="0"/>
    <x v="0"/>
    <x v="0"/>
    <s v="SIE"/>
    <x v="7"/>
    <x v="0"/>
    <s v="SIE-EEQ-GAF023-2020"/>
    <m/>
    <n v="22172"/>
    <s v="ADQUISICIÓN DE MATERIALES PARA EL MANTENIMIENTO DE TREPADORAS PARA POSTES DE HORMIGON DE LA EMPRESA ELECTRICA QUITO"/>
    <x v="0"/>
    <n v="19991.599999999999"/>
    <m/>
    <m/>
    <m/>
    <m/>
    <m/>
    <n v="17749.599999999999"/>
    <n v="16844.37"/>
    <n v="3147.2299999999996"/>
    <n v="14602.369999999999"/>
    <x v="132"/>
    <d v="2020-12-02T00:00:00"/>
    <n v="50.25"/>
    <s v="URBANO MARGARITA"/>
    <s v="DIEGO CASTRO"/>
    <m/>
    <m/>
    <s v="ESTUPIÑAN HERRERA JULIO ERNESTO"/>
    <s v="1715615397001"/>
    <s v="Roberto Stalin Toapanta Luna"/>
    <s v="SG-372-2020"/>
  </r>
  <r>
    <x v="0"/>
    <x v="3"/>
    <x v="0"/>
    <s v="SIE"/>
    <x v="7"/>
    <x v="0"/>
    <s v="SIE-EEQ-GGS011-2020"/>
    <m/>
    <n v="22231"/>
    <s v="ADQUISICIÓN DE MALLA TIPO TAMIZ ZARANDA."/>
    <x v="0"/>
    <n v="21000"/>
    <m/>
    <m/>
    <m/>
    <m/>
    <m/>
    <n v="20400"/>
    <n v="19074"/>
    <n v="1926"/>
    <n v="18474"/>
    <x v="132"/>
    <d v="2020-11-26T00:00:00"/>
    <n v="44.25"/>
    <s v="ACARO NILA"/>
    <s v="MARIO DOMINGUEZ"/>
    <m/>
    <m/>
    <s v="INDUACERO INDUSTRIA DE ACERO DEL ECUADOR CIA. LTDA."/>
    <s v="0590060933001"/>
    <s v="Angel Mora"/>
    <s v="SG-367-2020"/>
  </r>
  <r>
    <x v="0"/>
    <x v="3"/>
    <x v="0"/>
    <s v="SIE"/>
    <x v="7"/>
    <x v="0"/>
    <s v="SIE-EEQ-GGS025-2020"/>
    <m/>
    <n v="22340"/>
    <s v="ADQUISICIÓN DE UN ANDAMIO MOTORIZADO PARA TRABAJOS EN ALTURAS"/>
    <x v="0"/>
    <n v="60000"/>
    <m/>
    <m/>
    <m/>
    <m/>
    <m/>
    <n v="52451"/>
    <n v="49775.05"/>
    <n v="10224.949999999997"/>
    <n v="42226.05"/>
    <x v="133"/>
    <d v="2020-11-26T00:00:00"/>
    <n v="48.458333333335759"/>
    <s v="MUÑOZ ANDREA"/>
    <s v="Carlos Augusto Molina"/>
    <m/>
    <m/>
    <s v="AUTOELEVACION CIA. LTDA."/>
    <s v="1792019761001"/>
    <s v="Edy  Moya"/>
    <s v="SG-371-2020"/>
  </r>
  <r>
    <x v="0"/>
    <x v="3"/>
    <x v="0"/>
    <s v="SIE"/>
    <x v="7"/>
    <x v="0"/>
    <s v="SIE-EEQ-GGS026-2020"/>
    <m/>
    <n v="22285"/>
    <s v="ADQUISICIÓN DE UN EQUIPO CÁMARA DE TERMOGRÁFIA, RANGO: -40 A 2000 °C, CON UN LENTE ESTÁNDAR PARA UN ÁNGULO DE VISIÓN DE 28° Y UN LENTE DE TELEOBJETIVO PARA UN ÁNGULO DE VISIÓN DE 12°"/>
    <x v="0"/>
    <n v="58000"/>
    <m/>
    <m/>
    <m/>
    <m/>
    <m/>
    <n v="57600"/>
    <n v="56198"/>
    <n v="1802"/>
    <n v="55798"/>
    <x v="131"/>
    <d v="2020-11-24T00:00:00"/>
    <n v="41.25"/>
    <s v="MUÑOZ ANDREA"/>
    <s v="MARLON ULLAURI"/>
    <m/>
    <m/>
    <s v="HIVIMAR S.A."/>
    <s v="0990129185001"/>
    <s v="Carlos Molina"/>
    <s v="SG-017-2021"/>
  </r>
  <r>
    <x v="0"/>
    <x v="3"/>
    <x v="1"/>
    <s v="SIE"/>
    <x v="7"/>
    <x v="0"/>
    <s v="SIE-EEQ-GGS027-2020"/>
    <m/>
    <n v="4997"/>
    <s v="SERVICIO DE INSTALACION DE ENLACES DE FIBRA OPTICA OPGW y ADSS PARA SUBESTACIONES SANTA ROSA, CONOCOTO, VICENTINA, SANGOLQUI CON PROVISION DE MATERIALES"/>
    <x v="4"/>
    <n v="315000"/>
    <m/>
    <m/>
    <m/>
    <m/>
    <m/>
    <n v="315000"/>
    <n v="305000"/>
    <n v="10000"/>
    <n v="305000"/>
    <x v="132"/>
    <d v="2020-12-01T00:00:00"/>
    <n v="49.25"/>
    <s v="ACARO NILA"/>
    <s v="PAGUAY RAMIREZ ELIZABETH SILVANA"/>
    <s v="MUÑOZ ONTANEDA CHRISTIAN RODRIGO"/>
    <s v="MUELA MIRAMA LUIS DAVID"/>
    <s v="ENERGÍA TELECOMUNICACIONES FIBRA ÓPTICA ENTELFO CÍA. LTDA."/>
    <s v="1792193672001"/>
    <s v="Jorge Gallo Salazar"/>
    <m/>
  </r>
  <r>
    <x v="0"/>
    <x v="4"/>
    <x v="1"/>
    <s v="SIE"/>
    <x v="7"/>
    <x v="0"/>
    <s v="SIE-EEQ-TIC010-2020"/>
    <m/>
    <n v="4865"/>
    <s v="SERVICIO DE ENLACES DE COMUNICACIÓN REDUNDANTES PARA LAS AGENCIAS URBANAS Y RURALES DE LA EEQ"/>
    <x v="0"/>
    <n v="93000"/>
    <m/>
    <m/>
    <m/>
    <m/>
    <m/>
    <n v="89440"/>
    <n v="84020.18"/>
    <n v="8979.820000000007"/>
    <n v="80460.179999999993"/>
    <x v="130"/>
    <d v="2020-12-02T00:00:00"/>
    <n v="55.25"/>
    <s v="URBANO MARGARITA"/>
    <s v="SEGOVIA RAMIREZ HECTOR ALCIBIADES"/>
    <s v=" ARAUJO VILLALBA MIGUEL DANILO"/>
    <s v="CADENA PINARGOTE ALVARO SANTIAGO"/>
    <s v="TELCONET S.A."/>
    <s v="0991327371001"/>
    <s v="Cristina Elizabeth Sangucho Morocho"/>
    <s v="SG-015-2021"/>
  </r>
  <r>
    <x v="0"/>
    <x v="5"/>
    <x v="1"/>
    <s v="RES"/>
    <x v="6"/>
    <x v="0"/>
    <s v="RES-EEQ-GG005-2020"/>
    <m/>
    <n v="5121"/>
    <s v="PRODUCCIÓN Y PAUTA DE PUBLICIDAD SOBRE LA GESTIÓN Y OBRAS EEQ"/>
    <x v="0"/>
    <n v="60000"/>
    <m/>
    <m/>
    <m/>
    <m/>
    <m/>
    <n v="59997.03"/>
    <n v="59997.03"/>
    <n v="2.9700000000011642"/>
    <n v="59994.06"/>
    <x v="134"/>
    <d v="2020-11-06T00:00:00"/>
    <n v="20.458333333335759"/>
    <s v="MERINO MAURICIO"/>
    <s v="CARINA CARVALI"/>
    <m/>
    <m/>
    <s v="JORGE RODRIGO SUAREZ MORENO"/>
    <s v="1712641644001"/>
    <s v="Juan Sebastian Saltos"/>
    <m/>
  </r>
  <r>
    <x v="0"/>
    <x v="0"/>
    <x v="0"/>
    <s v="SIE"/>
    <x v="7"/>
    <x v="0"/>
    <s v="SIE-EEQ-GAF025-2020"/>
    <m/>
    <n v="22230"/>
    <s v="Adquisición de mobiliario para diferentes áreas de la Empresa Eléctrica Quito S.A."/>
    <x v="0"/>
    <n v="174911.2"/>
    <m/>
    <m/>
    <m/>
    <m/>
    <m/>
    <n v="44096.43"/>
    <n v="28648"/>
    <n v="146263.20000000001"/>
    <n v="-102166.77000000002"/>
    <x v="135"/>
    <d v="2020-12-03T00:00:00"/>
    <n v="44.25"/>
    <s v="ACARO NILA"/>
    <s v="ALEJANDRA PEREZ"/>
    <m/>
    <m/>
    <s v="PABLO MIGUEL ANDRANGO QUIMBIAMBA"/>
    <s v="1003653456001"/>
    <s v="William Mauricio Acuña Sosa"/>
    <s v="SG-018-2021"/>
  </r>
  <r>
    <x v="0"/>
    <x v="2"/>
    <x v="0"/>
    <s v="SIE"/>
    <x v="7"/>
    <x v="0"/>
    <s v="SIE-EEQ-GC011-2020"/>
    <m/>
    <n v="21992"/>
    <s v="ADQUISICIÓN DE CONECTORES RS 25 BIMETÁLICO ALUMINIO COBRE IP68 50-95 MM² 6-25 MM²"/>
    <x v="2"/>
    <m/>
    <m/>
    <m/>
    <m/>
    <m/>
    <m/>
    <m/>
    <m/>
    <n v="0"/>
    <n v="0"/>
    <x v="136"/>
    <d v="2021-01-15T00:00:00"/>
    <n v="85.25"/>
    <s v="TIPANTA TANIA"/>
    <m/>
    <m/>
    <m/>
    <m/>
    <m/>
    <m/>
    <m/>
  </r>
  <r>
    <x v="0"/>
    <x v="2"/>
    <x v="0"/>
    <s v="SIE"/>
    <x v="7"/>
    <x v="0"/>
    <s v="SIE-EEQ-GC020-2020"/>
    <m/>
    <n v="22135"/>
    <s v="ADQUISICIÓN DE CONECTOR TIPO GOLPE PARA CABLE 6 AWG A VARILLA 5/8“"/>
    <x v="2"/>
    <m/>
    <m/>
    <m/>
    <m/>
    <m/>
    <m/>
    <m/>
    <m/>
    <n v="0"/>
    <n v="0"/>
    <x v="137"/>
    <d v="2021-01-15T00:00:00"/>
    <n v="86.25"/>
    <s v="TIPANTA TANIA"/>
    <s v="CRIOLLO CHANATASIG MARIO OSCAR"/>
    <s v="SORIA SANCHEZ BYRON LEONEL"/>
    <s v="GUACHAMIN GUAMANTICA DIEGO XAVIER"/>
    <m/>
    <m/>
    <m/>
    <m/>
  </r>
  <r>
    <x v="0"/>
    <x v="2"/>
    <x v="0"/>
    <s v="SIE"/>
    <x v="7"/>
    <x v="0"/>
    <s v="SIE-EEQ-GC019-2020"/>
    <m/>
    <s v="21861 / 21904 / 22282"/>
    <s v="ADQUISICIÓN DE CONECTORES RANURA PARALELA, VARIOS TIPOS"/>
    <x v="2"/>
    <m/>
    <m/>
    <m/>
    <m/>
    <m/>
    <m/>
    <m/>
    <m/>
    <n v="0"/>
    <n v="0"/>
    <x v="26"/>
    <m/>
    <n v="-44125"/>
    <s v="MUÑOZ ANDREA"/>
    <s v="CRIOLLO CHANATASIG MARIO OSCAR"/>
    <s v="SORIA SANCHEZ BYRON LEONEL"/>
    <s v="QUIROGA CHANGOLUISA ANGEL MAURICIO"/>
    <m/>
    <m/>
    <m/>
    <m/>
  </r>
  <r>
    <x v="0"/>
    <x v="3"/>
    <x v="1"/>
    <s v="COTBS"/>
    <x v="2"/>
    <x v="0"/>
    <s v="COTBS-EEQ-GGS05-2020"/>
    <m/>
    <n v="22214"/>
    <s v="REPOTENCIACIÓN DE LA TORRE DE ENFRIAMIENTO DE LA CENTRAL TÉRMICA GUALBERTO HERNÁNDEZ."/>
    <x v="2"/>
    <m/>
    <m/>
    <m/>
    <m/>
    <m/>
    <m/>
    <m/>
    <m/>
    <n v="0"/>
    <n v="0"/>
    <x v="27"/>
    <d v="2020-11-30T00:00:00"/>
    <n v="39"/>
    <s v="GUEVARA JOHANA"/>
    <s v="PEREZ MOLINA PATRICIO ERNESTO"/>
    <s v="SOLA NARANJO IVAN JAVIER"/>
    <s v="SALAZAR ZUÑIGA ANDRES AUGUSTO"/>
    <m/>
    <m/>
    <m/>
    <m/>
  </r>
  <r>
    <x v="0"/>
    <x v="0"/>
    <x v="1"/>
    <s v="LICSE"/>
    <x v="14"/>
    <x v="0"/>
    <s v="LICSE-EEQ-GAF01-2020"/>
    <m/>
    <n v="5133"/>
    <s v="CONTRATACIÓN DE SEGUROS GENERALES: MULTIRIESGO, RESPONSABILIDAD CIVIL, TRANSPORTE INTERNO, FIDELIDAD, VEHÍCULOS, EQUIPO Y MAQUINARIA, TRANSPORTE DE DINERO Y VALORES, PARA AMPARAR LOS BIENES DE PROPIEDAD DE LA EMPRESA ELÉCTRICA QUITO"/>
    <x v="4"/>
    <n v="23172676.300000001"/>
    <m/>
    <m/>
    <m/>
    <m/>
    <m/>
    <n v="23172648.300000001"/>
    <n v="23150000"/>
    <n v="22676.300000000745"/>
    <n v="23149972"/>
    <x v="27"/>
    <d v="2020-11-19T00:00:00"/>
    <n v="28"/>
    <s v="MERINO MAURICIO"/>
    <s v="CRUZ TIXI GUSTAVO JOSE"/>
    <s v="MUÑOS FIALLOS ROSA MUÑOZ"/>
    <s v="MONTA GANCHALA MARIA BELEN"/>
    <s v="SEGUROS SUCRE S.A."/>
    <s v="0990064474001"/>
    <s v="Pamela Leonor Llerena Pazmiño"/>
    <m/>
  </r>
  <r>
    <x v="0"/>
    <x v="3"/>
    <x v="2"/>
    <s v="CDC"/>
    <x v="1"/>
    <x v="0"/>
    <s v="CDC-EEQ-GGS001-2020"/>
    <m/>
    <n v="5064"/>
    <s v="DISEÑO DE LA LÍNEA A 138 KV DE DERIVACIÓN A LA SUBESTACIÓN PARQUE METROPOLITANO"/>
    <x v="4"/>
    <n v="39000"/>
    <m/>
    <m/>
    <m/>
    <m/>
    <m/>
    <n v="23001"/>
    <n v="22300"/>
    <n v="16700"/>
    <n v="6301"/>
    <x v="138"/>
    <d v="2020-11-25T00:00:00"/>
    <n v="30"/>
    <s v="MERINO MAURICIO"/>
    <s v="MONTALVO SAA LEONARDO FABIAN"/>
    <m/>
    <m/>
    <s v="ENGYWORK CIA. LTDA."/>
    <s v="2390018811001"/>
    <s v="Juan Gabril Calderon"/>
    <m/>
  </r>
  <r>
    <x v="0"/>
    <x v="5"/>
    <x v="0"/>
    <s v="SIE"/>
    <x v="7"/>
    <x v="0"/>
    <s v="SIE-EEQ-GG002-2020"/>
    <m/>
    <n v="21946"/>
    <s v="RÓTULOS INSTITUCIONALES Y SEÑALETICA DE SEGURIDAD"/>
    <x v="4"/>
    <n v="88798.07"/>
    <m/>
    <m/>
    <m/>
    <m/>
    <m/>
    <n v="61440.9"/>
    <n v="58115.199999999997"/>
    <n v="30682.87000000001"/>
    <n v="30758.029999999992"/>
    <x v="138"/>
    <d v="2021-01-08T00:00:00"/>
    <n v="74"/>
    <s v="MERINO MAURICIO"/>
    <s v="CARAVALI ALBUJA CARINA PAOLA"/>
    <m/>
    <m/>
    <s v="CORDOVA GALLON TAMIA IXCHEL"/>
    <s v="1726385055001"/>
    <s v="Gustavo Patricio Carrera Padilla"/>
    <m/>
  </r>
  <r>
    <x v="0"/>
    <x v="1"/>
    <x v="3"/>
    <s v="COTOB"/>
    <x v="4"/>
    <x v="0"/>
    <s v="COTOB-EEQ-GD001-2020"/>
    <m/>
    <n v="4854"/>
    <s v="OBRA PARA REPARACIÓN Y CONSTRUCCIÓN DE INFRAESTRUCTURA CIVIL MENOR EN EL ÁREA DE SERVICIO DE LA EEQ."/>
    <x v="3"/>
    <m/>
    <m/>
    <m/>
    <m/>
    <m/>
    <m/>
    <m/>
    <m/>
    <n v="0"/>
    <n v="0"/>
    <x v="138"/>
    <d v="2020-11-23T00:00:00"/>
    <n v="28"/>
    <s v="GUEVARA JOHANA"/>
    <s v="TANDAZO COFRE DIEGO PATRICIO"/>
    <s v="RODRIGUEZ SANCHEZ PAMELA RAQUEL"/>
    <s v="ALVEAR JARAMILLO ANDREA PAMELA"/>
    <m/>
    <m/>
    <m/>
    <m/>
  </r>
  <r>
    <x v="0"/>
    <x v="0"/>
    <x v="0"/>
    <s v="RES"/>
    <x v="6"/>
    <x v="0"/>
    <s v="RES-EEQ-GAF003-2020"/>
    <m/>
    <s v="22308 / 22112"/>
    <s v="ADQUISICIÓN DE REPUESTOS GENUINOS PARA EQUIPOS HIDRÁULICOS GRÚAS Y CANASTILLAS DE LA EEQ"/>
    <x v="4"/>
    <n v="249729.65"/>
    <m/>
    <m/>
    <m/>
    <m/>
    <m/>
    <n v="249729.22"/>
    <n v="249729.22"/>
    <n v="0.42999999999301508"/>
    <n v="249728.79"/>
    <x v="138"/>
    <d v="2020-12-08T00:00:00"/>
    <n v="43"/>
    <s v="MERINO MAURICIO"/>
    <s v="NAVEDA SALAZAR EDISON PATRICIO"/>
    <m/>
    <m/>
    <s v="QUEMCO CIA. LTDA."/>
    <s v="1790395405001"/>
    <s v="Jose Muñoz"/>
    <m/>
  </r>
  <r>
    <x v="0"/>
    <x v="3"/>
    <x v="0"/>
    <s v="SIE"/>
    <x v="7"/>
    <x v="0"/>
    <s v="SIE-EEQ-GGS017-2020"/>
    <m/>
    <n v="22173"/>
    <s v="ADQUISICIÓN DE PRODUCTOS QUÍMICOS PARA LA OPERACIÓN DE LA CENTRAL TÉRMICA GUALBERTO HERNÁNDEZ."/>
    <x v="0"/>
    <n v="15623.5"/>
    <m/>
    <m/>
    <m/>
    <m/>
    <m/>
    <n v="14026"/>
    <n v="13100"/>
    <n v="2523.5"/>
    <n v="11502.5"/>
    <x v="139"/>
    <d v="2020-12-30T00:00:00"/>
    <n v="64"/>
    <s v="LARCO DIMARY"/>
    <s v="CAIZA MOROMENACHO JUAN JOSE"/>
    <m/>
    <m/>
    <s v="QUIMICOS SERVICIOS TECNICOS S.A. QUIMSERTEK"/>
    <s v="1792528895001"/>
    <s v="Cristhian Fernando Caiza Caiza"/>
    <s v="SG-014-2021"/>
  </r>
  <r>
    <x v="0"/>
    <x v="3"/>
    <x v="0"/>
    <s v="SIE"/>
    <x v="7"/>
    <x v="0"/>
    <s v="SIE-EEQ-GGS028-2020"/>
    <m/>
    <s v="22056 / 22057"/>
    <s v="SUMINISTRO DE DOS CENTROS DE CONTROL DE MOTORES PARA LAS CENTRALES HIDROELÉCTRICAS CUMBAYA Y NAYÓN"/>
    <x v="4"/>
    <n v="167875"/>
    <m/>
    <m/>
    <m/>
    <m/>
    <m/>
    <n v="167875"/>
    <n v="156123.75"/>
    <n v="11751.25"/>
    <n v="156123.75"/>
    <x v="139"/>
    <d v="2021-02-24T00:00:00"/>
    <n v="120"/>
    <s v="TIPANTA TANIA"/>
    <s v="IDROVO VILLAGRAN JUAN PABLO"/>
    <s v="PANCHI POMBOZA FRANCISCO JAVIER"/>
    <s v="TRUJILLO MAYA ANDREA PAULINA"/>
    <s v="SEIUS S.A."/>
    <s v="0992362464001"/>
    <s v="ALOMOTO ALDANA CHRISTIAN MARIO"/>
    <m/>
  </r>
  <r>
    <x v="0"/>
    <x v="1"/>
    <x v="3"/>
    <s v="COTBS"/>
    <x v="4"/>
    <x v="0"/>
    <s v="COTBS-EEQ-GD001-2020"/>
    <m/>
    <n v="5062"/>
    <s v="SERVICIO DE MANO DE OBRA PARA LA REMODELACIÓN DE REDES ELECTRICAS AEREAS EN EL AREA DE SERVICIO DE LA EEQ."/>
    <x v="2"/>
    <m/>
    <m/>
    <m/>
    <m/>
    <m/>
    <m/>
    <m/>
    <m/>
    <n v="0"/>
    <n v="0"/>
    <x v="140"/>
    <d v="2020-12-29T00:00:00"/>
    <n v="59.458333333335759"/>
    <s v="GUEVARA JOHANA"/>
    <s v="BARRERA TORRES MARIA SOL"/>
    <s v="RODRIGUEZ SANCHEZ PAMELA RAQUEL"/>
    <s v=" TANDAZO COFRE DIEGO PATRICIO"/>
    <m/>
    <m/>
    <m/>
    <m/>
  </r>
  <r>
    <x v="0"/>
    <x v="2"/>
    <x v="1"/>
    <s v="LICBS"/>
    <x v="3"/>
    <x v="0"/>
    <s v="LICBS-EEQ-GC007-2020"/>
    <m/>
    <n v="4901"/>
    <s v="SERVICIOS TÉCNICOS PARA MANTENIMIENTO Y/O CAMBIOS DE SISTEMAS DE MEDICIÓN, CON INTEGRACIÓN O REPOTENCIACIÓN DE TABLEROS ARMARIOS"/>
    <x v="2"/>
    <m/>
    <m/>
    <m/>
    <m/>
    <m/>
    <m/>
    <m/>
    <m/>
    <n v="0"/>
    <n v="0"/>
    <x v="141"/>
    <m/>
    <n v="-44134.5"/>
    <s v="UQUILLAS JAVIER"/>
    <s v="BONILLA MERINO DIOVER STIV"/>
    <s v=" QUIROGA CHANGOLUISA ANGEL MAURICIO"/>
    <s v=" SORIA SANCHEZ BYRON LEONEL"/>
    <m/>
    <m/>
    <m/>
    <m/>
  </r>
  <r>
    <x v="0"/>
    <x v="1"/>
    <x v="0"/>
    <s v="SIE"/>
    <x v="7"/>
    <x v="0"/>
    <s v="SIE-EEQ-GD1P035-2020"/>
    <m/>
    <n v="22019"/>
    <s v="ADQUISICIÓN DE BATERIA DE 12 V, 26 A-HR, 6 CELDAS, RECARGABLE"/>
    <x v="4"/>
    <n v="12344"/>
    <m/>
    <m/>
    <m/>
    <m/>
    <m/>
    <n v="10000"/>
    <n v="6500"/>
    <n v="5844"/>
    <n v="4156"/>
    <x v="142"/>
    <d v="2021-01-15T00:00:00"/>
    <n v="77.25"/>
    <s v="TIPANTA TANIA"/>
    <s v="JUAQUIN CHASIPANTA"/>
    <m/>
    <m/>
    <s v="NOBREAK S.A."/>
    <s v="1792108497001"/>
    <s v="Carla Elizabeth Revelo Flores"/>
    <m/>
  </r>
  <r>
    <x v="0"/>
    <x v="3"/>
    <x v="2"/>
    <s v="CDC"/>
    <x v="1"/>
    <x v="0"/>
    <s v="CDC-EEQ-GGS002-2020"/>
    <m/>
    <n v="5104"/>
    <s v="DISEÑO DE LA LÍNEA DE SUBTRANSMISIÓN CRISTIANÍA – GUALO A 138 KV"/>
    <x v="4"/>
    <n v="65000"/>
    <m/>
    <m/>
    <m/>
    <m/>
    <m/>
    <n v="45150"/>
    <n v="43700"/>
    <n v="21300"/>
    <n v="23850"/>
    <x v="143"/>
    <d v="2020-12-21T00:00:00"/>
    <n v="41.25"/>
    <s v="MERINO MAURICIO"/>
    <s v="LEONARDO MONTALVO"/>
    <m/>
    <m/>
    <s v="ENGYWORK CIA. LTDA."/>
    <s v="2390018811001"/>
    <s v="Juan Gabriel Calderón Olivo"/>
    <m/>
  </r>
  <r>
    <x v="0"/>
    <x v="7"/>
    <x v="2"/>
    <s v="CLC"/>
    <x v="8"/>
    <x v="0"/>
    <s v="CLC-EEQ-PSA002-2020"/>
    <m/>
    <n v="5050"/>
    <s v="MONITOREOS AMBIENTALES DE LAS INSTALACIONES DE GENERACIÓN DE LA EMPRESA ELÉCTRICA"/>
    <x v="2"/>
    <m/>
    <m/>
    <m/>
    <m/>
    <m/>
    <m/>
    <m/>
    <m/>
    <n v="0"/>
    <n v="0"/>
    <x v="143"/>
    <m/>
    <n v="-44144.75"/>
    <s v="MERINO MAURICIO"/>
    <s v="VIZCAINO GUZMAN VERONICA ESPERANZA"/>
    <s v=" BALSECA GRANJA MILTON VICENTE"/>
    <s v=" BONILLA VALENCIA SARA MARIA"/>
    <m/>
    <m/>
    <m/>
    <m/>
  </r>
  <r>
    <x v="0"/>
    <x v="1"/>
    <x v="1"/>
    <s v="COTBS"/>
    <x v="2"/>
    <x v="0"/>
    <s v="COTBS-EEQ-GD002-2020"/>
    <m/>
    <n v="5092"/>
    <s v="SERVICIO DE MANO DE OBRA PARA TRABAJOS EN REDES DE DISTRIBUCIÓN SUBTERRANEAS DE MEDIO Y BAJO VOLTAJE."/>
    <x v="4"/>
    <n v="305000"/>
    <m/>
    <m/>
    <m/>
    <m/>
    <m/>
    <n v="304395.15000000002"/>
    <n v="289308.21000000002"/>
    <n v="15691.789999999979"/>
    <n v="288703.36000000004"/>
    <x v="144"/>
    <d v="2021-02-25T00:00:00"/>
    <n v="105.25"/>
    <s v="ROSERO JORGE"/>
    <s v="TANDAZO COFRE DIEGO PATRICIO"/>
    <s v="RODRIGUEZ SANCHEZ PAMELA RAQUEL"/>
    <s v="MORA LUCERO CARLOS ERNESTO"/>
    <s v="OSCAR OSWALDO PADILLA GALARRAGA"/>
    <s v="1704446580001"/>
    <s v="YANEZ TIMBILA FREDDY JAVIER"/>
    <m/>
  </r>
  <r>
    <x v="0"/>
    <x v="1"/>
    <x v="3"/>
    <s v="COTOB"/>
    <x v="4"/>
    <x v="0"/>
    <s v="COTOB-EEQ-GD016-2020"/>
    <m/>
    <n v="5107"/>
    <s v="OBRAS PARA LA CONSTRUCCIÓN Y REMODELACIÓN DE REDES DE MEDIO VOLTAJE Y BAJO VOLTAJE CON REPOTENCIACIÓN DE TRANSFORMADORES BARRIO LA BRETAÑA."/>
    <x v="4"/>
    <n v="315307.71999999997"/>
    <m/>
    <m/>
    <m/>
    <m/>
    <m/>
    <n v="314872.3"/>
    <n v="271516.94130000001"/>
    <n v="43790.778699999966"/>
    <n v="271081.52130000002"/>
    <x v="143"/>
    <d v="2021-03-02T00:00:00"/>
    <n v="112.25"/>
    <s v="UQUILLAS JAVIER"/>
    <s v=" CORRO GONZALEZ LUIS RICARDO"/>
    <s v="RODRIGUEZ SANCHEZ PAMELA RAQUEL"/>
    <s v="BARRERA TORRES MARIA SOL"/>
    <s v="LASCANO TORRES MILTON GUSTAVO"/>
    <s v="1705279865001"/>
    <s v="COYAGO CRUZ NUVIA ALEXANDRA"/>
    <m/>
  </r>
  <r>
    <x v="0"/>
    <x v="1"/>
    <x v="3"/>
    <s v="COTOB"/>
    <x v="4"/>
    <x v="0"/>
    <s v="COTOB-EEQ-GD017-2020"/>
    <m/>
    <n v="5112"/>
    <s v="OBRAS PARA LA CONSTRUCCIÓN Y REMODELACIÓN DE REDES DE MEDIO Y BAJO VOLTAJE SECTORES BAEZA COLONIAL, EL CHACO Y COSANGA"/>
    <x v="4"/>
    <n v="642719.65"/>
    <m/>
    <m/>
    <m/>
    <m/>
    <m/>
    <n v="642719.65"/>
    <n v="544252.22"/>
    <n v="98467.430000000051"/>
    <n v="544252.22"/>
    <x v="143"/>
    <m/>
    <n v="-44144.75"/>
    <s v="HURTADO JOSE"/>
    <s v="ROMERO BAYAS CRISTINA ISABEL"/>
    <s v="NARANJO DEMERA EDISON"/>
    <s v="BARRERA TORRES MARIA SOL"/>
    <s v="FREDDY MAURICIO ANCHALUISA LIMAICO"/>
    <s v="1712904224001"/>
    <m/>
    <m/>
  </r>
  <r>
    <x v="0"/>
    <x v="6"/>
    <x v="3"/>
    <s v="MCOB"/>
    <x v="13"/>
    <x v="0"/>
    <s v="MCOB-EEQ-GG001-2020"/>
    <m/>
    <n v="5063"/>
    <s v="CONSTRUCCIÓN DE POZO SÉPTICO CENTRAL HIDROELÉCTRICA PASOCHOA"/>
    <x v="4"/>
    <n v="8928.57"/>
    <m/>
    <m/>
    <m/>
    <m/>
    <m/>
    <n v="8433.36"/>
    <m/>
    <n v="8928.57"/>
    <n v="-495.20999999999913"/>
    <x v="143"/>
    <m/>
    <n v="-44144.75"/>
    <s v="HURTADO JOSE"/>
    <s v="ROLANDO UTRERAS"/>
    <m/>
    <m/>
    <s v="CONSORCIO CGP"/>
    <s v="1719308478001"/>
    <s v="ENRIQUEZ PUYO OSCAR GABRIEL"/>
    <m/>
  </r>
  <r>
    <x v="0"/>
    <x v="8"/>
    <x v="3"/>
    <s v="MCOB"/>
    <x v="13"/>
    <x v="0"/>
    <s v="MCOB-EEQ-GPE004-2020"/>
    <m/>
    <n v="4953"/>
    <s v="ADECUACIONES A LAS AGENCIAS DE ATENCIÓN AL CLIENTE Y RECAUDACIÓN GRUPO PERIFÉRICO"/>
    <x v="6"/>
    <n v="180000"/>
    <m/>
    <m/>
    <m/>
    <m/>
    <m/>
    <n v="85687.5"/>
    <m/>
    <n v="180000"/>
    <n v="-94312.5"/>
    <x v="145"/>
    <m/>
    <n v="-44140.75"/>
    <s v="UQUILLAS JAVIER"/>
    <s v="JAIME MORALES"/>
    <m/>
    <m/>
    <m/>
    <m/>
    <m/>
    <m/>
  </r>
  <r>
    <x v="0"/>
    <x v="0"/>
    <x v="0"/>
    <s v="SIE"/>
    <x v="7"/>
    <x v="0"/>
    <s v="SIE-EEQ-GAF026-2020"/>
    <m/>
    <n v="22072"/>
    <s v="ADQUISICIÓN DE 26 (VEINTE Y SEIS) NEUMÁTICOS Y 4 (CUATRO) TUBOS DE NEUMÁTICO, PARA LOS MONTACARGAS DE LA EMPRESA ELÉCTRICA QUITO"/>
    <x v="4"/>
    <n v="10207"/>
    <m/>
    <m/>
    <m/>
    <m/>
    <m/>
    <n v="7221"/>
    <n v="5990"/>
    <n v="4217"/>
    <n v="3004"/>
    <x v="146"/>
    <d v="2021-01-07T00:00:00"/>
    <n v="57.25"/>
    <s v="TIPANTA TANIA"/>
    <s v="LUIS RODRIGO MORALES SEGOVIA"/>
    <m/>
    <m/>
    <s v="MOLINA PRUNA GALO ALBERTO"/>
    <s v="1709264111001"/>
    <s v="Daniel Esteban Espinosa Sarango"/>
    <m/>
  </r>
  <r>
    <x v="0"/>
    <x v="3"/>
    <x v="0"/>
    <s v="SIE"/>
    <x v="7"/>
    <x v="0"/>
    <s v="SIE-EEQ-GGS029-2020"/>
    <m/>
    <n v="21917"/>
    <s v="INTERCAMBIADORES DE CALOR PARA LAS UNIDADES DE LA CENTRAL TERMOELÉCTRICA GUALBERTO HERNÁNDEZ."/>
    <x v="2"/>
    <m/>
    <m/>
    <m/>
    <m/>
    <m/>
    <m/>
    <m/>
    <m/>
    <n v="0"/>
    <n v="0"/>
    <x v="146"/>
    <d v="2020-12-30T00:00:00"/>
    <n v="49.25"/>
    <s v="MUÑOZ ANDREA"/>
    <s v=" SOLA NARANJO IVAN JAVIER"/>
    <s v=" PEREZ MOLINA PATRICIO ERNESTO"/>
    <s v=" USIÑA QUISHPE JOSE PASCUAL"/>
    <m/>
    <m/>
    <m/>
    <m/>
  </r>
  <r>
    <x v="0"/>
    <x v="6"/>
    <x v="3"/>
    <s v="MCOB"/>
    <x v="13"/>
    <x v="0"/>
    <s v="MCOB-EEQ-GG002-2020"/>
    <m/>
    <n v="5100"/>
    <s v="OBRAS CIVILES DE ADECUACIÓN PARA LAS BODEGAS DE ALMACENAMIENTO DE PRODUCTOS QUÍMICOS Y DESECHOS DE LAS CENTRALES DE GENERACIÓN"/>
    <x v="2"/>
    <m/>
    <m/>
    <m/>
    <m/>
    <m/>
    <m/>
    <m/>
    <m/>
    <n v="0"/>
    <n v="0"/>
    <x v="147"/>
    <d v="2021-05-14T00:00:00"/>
    <n v="178.25"/>
    <s v="HURTADO JOSE"/>
    <s v="ROLANDO UTRERAS"/>
    <m/>
    <m/>
    <m/>
    <m/>
    <m/>
    <m/>
  </r>
  <r>
    <x v="0"/>
    <x v="0"/>
    <x v="1"/>
    <s v="SIE"/>
    <x v="7"/>
    <x v="0"/>
    <s v="SIE-EEQ-GAF027-2020"/>
    <m/>
    <n v="5022"/>
    <s v="SERVICIO DE MANTENIMIENTO DE EXTINTORES DE LA EEQ."/>
    <x v="4"/>
    <n v="64949.25"/>
    <m/>
    <m/>
    <m/>
    <m/>
    <m/>
    <n v="46028.03"/>
    <n v="42806.04"/>
    <n v="22143.21"/>
    <n v="23884.82"/>
    <x v="148"/>
    <d v="2020-12-30T00:00:00"/>
    <n v="47.25"/>
    <s v="MUÑOZ ANDREA"/>
    <s v="SEBASTIAN HERMOSA"/>
    <m/>
    <m/>
    <s v="DIAZ PAREDES CARLOS ELIAS"/>
    <s v="1708323447001"/>
    <s v="John Oswaldo Márquez Guzmán"/>
    <m/>
  </r>
  <r>
    <x v="0"/>
    <x v="1"/>
    <x v="0"/>
    <s v="SIE"/>
    <x v="7"/>
    <x v="0"/>
    <s v="SIE-EEQ-GD1O040-2020"/>
    <m/>
    <n v="22353"/>
    <s v="ADQUISICIÓN DE CÁMARAS FOTOGRÁFICAS DIGITALES"/>
    <x v="2"/>
    <m/>
    <m/>
    <m/>
    <m/>
    <m/>
    <m/>
    <m/>
    <m/>
    <n v="0"/>
    <n v="0"/>
    <x v="149"/>
    <d v="2021-01-12T00:00:00"/>
    <n v="55.208333333335759"/>
    <s v="ANDRADE OLGA"/>
    <s v="SANTIAGO PEÑAFIEL"/>
    <m/>
    <m/>
    <m/>
    <m/>
    <m/>
    <m/>
  </r>
  <r>
    <x v="0"/>
    <x v="4"/>
    <x v="1"/>
    <s v="RES"/>
    <x v="6"/>
    <x v="0"/>
    <s v="RES-EEQ-GPL007-2020"/>
    <m/>
    <n v="5099"/>
    <s v="SERVICIO DE SOPORTE Y LICENCIAMIENTO PARA ANTIVIRUS ESTACIONES DE TRABAJO"/>
    <x v="2"/>
    <m/>
    <m/>
    <m/>
    <m/>
    <m/>
    <m/>
    <m/>
    <m/>
    <n v="0"/>
    <n v="0"/>
    <x v="150"/>
    <d v="2020-12-02T00:00:00"/>
    <n v="13.25"/>
    <s v="MERINO MAURICIO"/>
    <s v="JACKELINE LOPEZ"/>
    <m/>
    <m/>
    <m/>
    <m/>
    <m/>
    <m/>
  </r>
  <r>
    <x v="0"/>
    <x v="0"/>
    <x v="0"/>
    <s v="RES"/>
    <x v="6"/>
    <x v="0"/>
    <s v="RES-EEQ-GAF004-2020"/>
    <m/>
    <n v="22088"/>
    <s v="ADQUISICIÓN DE ACEITES LUBRICANTES PARA LA EMPRESA ELÉCTRICA QUITO"/>
    <x v="0"/>
    <n v="40875.980000000003"/>
    <m/>
    <m/>
    <m/>
    <m/>
    <m/>
    <n v="40875.980000000003"/>
    <n v="40875.980000000003"/>
    <n v="0"/>
    <n v="40875.980000000003"/>
    <x v="147"/>
    <d v="2021-01-05T00:00:00"/>
    <n v="49.25"/>
    <s v="MERINO MAURICIO"/>
    <s v="SANTIAGO MORALES"/>
    <m/>
    <m/>
    <s v="EMPRESA PÚBLICA DE HIDROCARBUROS DEL ECUADOR EP PETROECUADOR"/>
    <s v="1768153530001"/>
    <s v="Roberto Stalin Toapanta Luna"/>
    <s v="SG-021-2021"/>
  </r>
  <r>
    <x v="0"/>
    <x v="3"/>
    <x v="0"/>
    <s v="RES"/>
    <x v="6"/>
    <x v="0"/>
    <s v="RES-EEQ-GGS007-2020"/>
    <m/>
    <n v="22307"/>
    <s v="TABLERO DE MEDIDORES PARA EXTERIOR, MODULAR, CON ACCESORIOS Y EQUIPOS ANTICONDENSACIÓN, ION8650 6U, BORNERAS DE CONTROL/CORRIENTE/VOLTAJE, SOCKET DE INSTALACIÓN, BORNERAS LANDIS TVS14"/>
    <x v="4"/>
    <n v="70000"/>
    <m/>
    <m/>
    <m/>
    <m/>
    <m/>
    <n v="69738.41"/>
    <n v="69738.41"/>
    <n v="261.58999999999651"/>
    <n v="69476.820000000007"/>
    <x v="151"/>
    <d v="2020-12-04T00:00:00"/>
    <n v="20.458333333335759"/>
    <s v="MERINO MAURICIO"/>
    <s v="LEONARDO MONTALVO"/>
    <m/>
    <m/>
    <s v="ELSYSTEC S.A."/>
    <s v="1791903129001"/>
    <s v="Juan Gabriel Calderón Olivo"/>
    <m/>
  </r>
  <r>
    <x v="0"/>
    <x v="1"/>
    <x v="1"/>
    <s v="COTBS"/>
    <x v="2"/>
    <x v="0"/>
    <s v="COTBS-EEQ-GD003-2020"/>
    <m/>
    <n v="5124"/>
    <s v="SERVICIO DE ALBAÑILERÍA PARA CONSTRUCCIÓN DE REDES DE ALUMBRADO PÚBLICO SOTERRADAS EN EL ÁREA DE SERVICIO EEQ."/>
    <x v="2"/>
    <m/>
    <m/>
    <m/>
    <m/>
    <m/>
    <m/>
    <m/>
    <m/>
    <n v="0"/>
    <n v="0"/>
    <x v="152"/>
    <m/>
    <n v="-44158"/>
    <s v="ROSERO JORGE"/>
    <s v="NARANJO DEMERA EDISON"/>
    <s v="PAREDES VARGAS ESTEBAN DARIO"/>
    <s v="ZAPATA VERDEZOTO JOSE DAMIAN"/>
    <m/>
    <m/>
    <m/>
    <m/>
  </r>
  <r>
    <x v="0"/>
    <x v="1"/>
    <x v="3"/>
    <s v="COTOB"/>
    <x v="4"/>
    <x v="0"/>
    <s v="COTOB-EEQ-GD018-2020"/>
    <m/>
    <n v="4854"/>
    <s v="OBRA PARA REPARACIÓN Y CONSTRUCCIÓN DE INFRAESTRUCTURA CIVIL MENOR EN EL ÁREA DE SERVICIO DE LA EEQ."/>
    <x v="2"/>
    <m/>
    <m/>
    <m/>
    <m/>
    <m/>
    <m/>
    <m/>
    <m/>
    <n v="0"/>
    <n v="0"/>
    <x v="153"/>
    <m/>
    <n v="-44159"/>
    <s v="GUEVARA JOHANA"/>
    <s v="TANDAZO COFRE DIEGO PATRICIO"/>
    <s v="RODRIGUEZ SANCHEZ PAMELA RAQUEL"/>
    <s v="ALVEAR JARAMILLO ANDREA PAMELA"/>
    <m/>
    <m/>
    <m/>
    <m/>
  </r>
  <r>
    <x v="0"/>
    <x v="2"/>
    <x v="0"/>
    <s v="SIE"/>
    <x v="7"/>
    <x v="0"/>
    <s v="SIE-EEQ-GC021-2020"/>
    <m/>
    <n v="21901"/>
    <s v="ADQUISICIÓN DE BASES METÁLICAS TIPO SOCKET PARA CONTADORES ELECTRÓNICOS DE MEDICIÓN DIRECTA"/>
    <x v="0"/>
    <n v="60657.32"/>
    <m/>
    <m/>
    <m/>
    <m/>
    <m/>
    <n v="51505.18"/>
    <n v="48539.4"/>
    <n v="12117.919999999998"/>
    <n v="39387.26"/>
    <x v="152"/>
    <d v="2021-02-08T00:00:00"/>
    <n v="77"/>
    <s v="URBANO MARGARITA"/>
    <s v="ROJAS ALQUINGA JORGEHUMBERTO"/>
    <m/>
    <m/>
    <s v="ROSARIO QUEZADA ULVIA VICENTA"/>
    <s v="1715470884001"/>
    <s v="COCHAMBAY CÓNDOR HENRY FABRICIO"/>
    <s v="SG-044-2021"/>
  </r>
  <r>
    <x v="0"/>
    <x v="1"/>
    <x v="0"/>
    <s v="SIE"/>
    <x v="7"/>
    <x v="0"/>
    <s v="SIE-EEQ-GD1C042-2020"/>
    <m/>
    <n v="22382"/>
    <s v="ADQUISICIÓN DE LUMINARIAS CON LÁMPARAS DE VAPOR SODIO, ALTA PRESIÓN, CERRADAS VARIAS POTENCIAS, CON CARCASA DE ALUMINIO, SIN FOTOCONTROL"/>
    <x v="2"/>
    <m/>
    <m/>
    <m/>
    <m/>
    <m/>
    <m/>
    <m/>
    <m/>
    <n v="0"/>
    <n v="0"/>
    <x v="153"/>
    <m/>
    <n v="-44159"/>
    <s v="ANDRADE OLGA"/>
    <s v="NARANJO DEMERA EDISON"/>
    <s v="ZAPATA VERDEZOTO JOSE DAMIAN"/>
    <s v="PAREDES VARGAS ESTEBAN DARIO"/>
    <m/>
    <m/>
    <m/>
    <m/>
  </r>
  <r>
    <x v="0"/>
    <x v="1"/>
    <x v="0"/>
    <s v="SIE"/>
    <x v="7"/>
    <x v="0"/>
    <s v="SIE-EEQ-GD1P041-2020"/>
    <m/>
    <n v="22344"/>
    <s v="ADQUISICIÓN DE DRON CON CAMARA DE VIDEO"/>
    <x v="2"/>
    <m/>
    <m/>
    <m/>
    <m/>
    <m/>
    <m/>
    <m/>
    <m/>
    <n v="0"/>
    <n v="0"/>
    <x v="154"/>
    <d v="2020-12-28T00:00:00"/>
    <n v="38"/>
    <s v="URBANO MARGARITA"/>
    <s v="PUGA CHÁVEZ LAUREANO GERMÁN"/>
    <m/>
    <m/>
    <m/>
    <m/>
    <m/>
    <m/>
  </r>
  <r>
    <x v="0"/>
    <x v="4"/>
    <x v="1"/>
    <s v="SIE"/>
    <x v="7"/>
    <x v="0"/>
    <s v="SIE-EEQ-TIC012-2020"/>
    <m/>
    <n v="5052"/>
    <s v="SERVICIO DE IMPRESIÓN, FOTOCOPIADO Y ESCANEADO DE DOCUMENTOS"/>
    <x v="2"/>
    <m/>
    <m/>
    <m/>
    <m/>
    <m/>
    <m/>
    <m/>
    <m/>
    <n v="0"/>
    <n v="0"/>
    <x v="153"/>
    <m/>
    <n v="-44159"/>
    <s v="URBANO MARGARITA"/>
    <s v="ARAUJO VILLALBA MIGUEL DANILO"/>
    <s v="JACOME CUJI DIEGO EFRAIN"/>
    <s v="ORTIZ TULCAN BOLIVAR PATRICIO"/>
    <m/>
    <m/>
    <m/>
    <m/>
  </r>
  <r>
    <x v="0"/>
    <x v="3"/>
    <x v="3"/>
    <s v="COTBS"/>
    <x v="2"/>
    <x v="0"/>
    <s v="COTBS-EEQ-GGS06-2020"/>
    <m/>
    <n v="22214"/>
    <s v="REPOTENCIACIÓN DE LA TORRE DE ENFRIAMIENTO DE LA CENTRAL TÉRMICA GUALBERTO HERNÁNDEZ."/>
    <x v="4"/>
    <n v="312500"/>
    <m/>
    <m/>
    <m/>
    <m/>
    <m/>
    <n v="311672"/>
    <n v="303880"/>
    <n v="8620"/>
    <n v="303052"/>
    <x v="155"/>
    <m/>
    <n v="-44167.791666666664"/>
    <s v="GUEVARA JOHANA"/>
    <s v="PEREZ MOLINA PATRICIO ERNESTO"/>
    <s v="SOLA NARANJO IVAN JAVIER"/>
    <s v="SALAZAR ZUÑIGA ANDRES AUGUSTO"/>
    <s v="INDUSTRIA Y COMERCIAL BLK INGENIERIA I&amp;CBLKI CIA. LTDA."/>
    <s v="1793021646001"/>
    <m/>
    <m/>
  </r>
  <r>
    <x v="0"/>
    <x v="3"/>
    <x v="0"/>
    <s v="LICBS"/>
    <x v="3"/>
    <x v="0"/>
    <s v="LICBS-EEQ-GGS03-2020"/>
    <m/>
    <n v="22190"/>
    <s v="CENTRIFUGADORAS DE ACEITE PARA LAS UNIDADES DE GENERACIÓN DE LA CENTRAL TERMOELÉCTRICA GUALBERTO HERNÁNDEZ"/>
    <x v="4"/>
    <n v="1200000"/>
    <m/>
    <m/>
    <m/>
    <m/>
    <m/>
    <n v="800181.24"/>
    <n v="789000"/>
    <n v="411000"/>
    <n v="389181.24"/>
    <x v="156"/>
    <d v="2021-05-13T00:00:00"/>
    <n v="163.25"/>
    <s v="HURTADO JOSE"/>
    <s v=" SOLA NARANJO IVAN JAVIER"/>
    <s v="PEREZ MOLINA PATRICIO ERNESTO"/>
    <s v="MENESES IZA HUGO PATRICIO"/>
    <s v="MASTERSOLUTION S.A."/>
    <s v="1791436202001"/>
    <s v="QUISHPE USIÑA JOSE PASCUAL"/>
    <m/>
  </r>
  <r>
    <x v="0"/>
    <x v="0"/>
    <x v="0"/>
    <s v="SIE"/>
    <x v="7"/>
    <x v="0"/>
    <s v="SIE-EEQ-GAF028-2020"/>
    <m/>
    <n v="22005"/>
    <s v="ADQUISICIÓN DE ELECTRODOS DE VARIOS TIPOS PARA TRABAJOS DE PRODUCCIÓN, CONSTRUCCION Y MANTENIMIENTO DE BIENES EN METAL DE LA EEQ."/>
    <x v="2"/>
    <m/>
    <m/>
    <m/>
    <m/>
    <m/>
    <m/>
    <m/>
    <m/>
    <n v="0"/>
    <n v="0"/>
    <x v="157"/>
    <m/>
    <n v="-44161.791666666664"/>
    <s v="LARCO DIMARY"/>
    <s v="MARCO CEVALLOS"/>
    <m/>
    <m/>
    <m/>
    <m/>
    <m/>
    <m/>
  </r>
  <r>
    <x v="0"/>
    <x v="1"/>
    <x v="0"/>
    <s v="SIE"/>
    <x v="7"/>
    <x v="0"/>
    <s v="SIE-EEQ-GD1B043-2020"/>
    <m/>
    <n v="22384"/>
    <s v="ADQUISICIÓN DE SECCIONALIZADORES ELECTRÓNICOS AUTOMÁTICOS, UNIPOLARES ABIERTOS"/>
    <x v="4"/>
    <n v="103800"/>
    <m/>
    <m/>
    <m/>
    <m/>
    <m/>
    <n v="54600"/>
    <n v="45813"/>
    <n v="57987"/>
    <n v="-3387"/>
    <x v="158"/>
    <d v="2021-02-12T00:00:00"/>
    <n v="72.25"/>
    <s v="TIPANTA TANIA"/>
    <s v="BEATRIZ TIPAN"/>
    <m/>
    <m/>
    <s v="FURCHETSA S.A."/>
    <s v="0992360356001"/>
    <s v="REVELO FLORES CARLA ELIZABETH"/>
    <m/>
  </r>
  <r>
    <x v="0"/>
    <x v="3"/>
    <x v="0"/>
    <s v="SIE"/>
    <x v="7"/>
    <x v="0"/>
    <s v="SIE-EEQ-GGS031-2020"/>
    <m/>
    <n v="22143"/>
    <s v="ADQUISICIÓN DE CONDUCTOR DE ALTA TEMPERATURA 1000 AMPERIOS, INCLUYE EL SUMINISTRO DE HERRAJES DE ALTA TEMPERATURA"/>
    <x v="2"/>
    <m/>
    <m/>
    <m/>
    <m/>
    <m/>
    <m/>
    <m/>
    <m/>
    <n v="0"/>
    <n v="0"/>
    <x v="156"/>
    <m/>
    <n v="-44165.75"/>
    <s v="TIPANTA TANIA"/>
    <s v="CARRERA SILVA JUAN GABRIEL"/>
    <s v=" MUÑOZ ONTANEDA CHRISTIAN RODRIGO"/>
    <s v=" GAVILEMA TIPANTUÑA PAUL EDUARDO"/>
    <m/>
    <m/>
    <m/>
    <m/>
  </r>
  <r>
    <x v="0"/>
    <x v="4"/>
    <x v="0"/>
    <s v="SIE"/>
    <x v="7"/>
    <x v="0"/>
    <s v="SIE-EEQ-TIC011-2020"/>
    <m/>
    <n v="22336"/>
    <s v="ADQUISICIÓN DE COMPUTADORAS DE ESCRITORIO TODO EN UNO, PORTÁTILES Y WORKSTATIONS"/>
    <x v="2"/>
    <m/>
    <m/>
    <m/>
    <m/>
    <m/>
    <m/>
    <m/>
    <m/>
    <n v="0"/>
    <n v="0"/>
    <x v="159"/>
    <m/>
    <n v="-44165.791666666664"/>
    <s v="ANDRADE OLGA"/>
    <s v="ORTIZ TULCAN BOLIVAR PATRICIO"/>
    <s v="CHAVEZ CHAQUINGA MARIA JOSE"/>
    <s v="JACOME CUJI DIEGO EFRAIN"/>
    <m/>
    <m/>
    <m/>
    <m/>
  </r>
  <r>
    <x v="0"/>
    <x v="0"/>
    <x v="1"/>
    <s v="RES"/>
    <x v="6"/>
    <x v="0"/>
    <s v="RES-EEQ-GAF005-2020"/>
    <m/>
    <n v="5109"/>
    <s v="SERVICIO DE MANTENIMIENTO PREVENTIVO, CORRECTIVO Y DE EMERGENCIA DE LOS ASCENSORES MARCA MITSUBISHI DEL EDIFICIO MARIANA DE JESÚS DE LA EMPRESA ELÉCTRICA QUITO"/>
    <x v="2"/>
    <m/>
    <m/>
    <m/>
    <m/>
    <m/>
    <m/>
    <m/>
    <m/>
    <n v="0"/>
    <n v="0"/>
    <x v="158"/>
    <d v="2020-12-29T00:00:00"/>
    <n v="27.25"/>
    <s v="MERINO MAURICIO"/>
    <s v="PILAY PONCE DIANA ESTELA"/>
    <m/>
    <m/>
    <m/>
    <m/>
    <m/>
    <m/>
  </r>
  <r>
    <x v="0"/>
    <x v="3"/>
    <x v="0"/>
    <s v="SIE"/>
    <x v="7"/>
    <x v="0"/>
    <s v="SIE-EEQ-GGS032-2020"/>
    <m/>
    <n v="22286"/>
    <s v="ADQUISICIÓN DE CABLES DE CONTROL Y FUERZA VARIOS TIPOS"/>
    <x v="2"/>
    <m/>
    <m/>
    <m/>
    <m/>
    <m/>
    <m/>
    <m/>
    <m/>
    <n v="0"/>
    <n v="0"/>
    <x v="160"/>
    <m/>
    <n v="-44167"/>
    <s v="TIPANTA TANIA"/>
    <s v="CALDERON OLIVO JUAN GABRIEL"/>
    <s v="MOLINA BAUTISTA CARLOS AUGUSTO"/>
    <s v="ULLAURI ROSILLO MARLON VINICIO"/>
    <m/>
    <m/>
    <m/>
    <m/>
  </r>
  <r>
    <x v="0"/>
    <x v="3"/>
    <x v="1"/>
    <s v="RES"/>
    <x v="6"/>
    <x v="0"/>
    <s v="RES-EEQ-GGS010-2020"/>
    <m/>
    <n v="22185"/>
    <s v="SUMINISTRO DE UN MODULO DEL REGULADOR DE VELOCIDAD REIVAX"/>
    <x v="2"/>
    <m/>
    <m/>
    <m/>
    <m/>
    <m/>
    <m/>
    <m/>
    <m/>
    <n v="0"/>
    <n v="0"/>
    <x v="161"/>
    <m/>
    <n v="-44168"/>
    <s v="MERINO MAURICIO"/>
    <s v="SALCEDO GARCES JAINE RICARDO"/>
    <m/>
    <m/>
    <m/>
    <m/>
    <m/>
    <m/>
  </r>
  <r>
    <x v="0"/>
    <x v="4"/>
    <x v="1"/>
    <s v="RES"/>
    <x v="6"/>
    <x v="0"/>
    <s v="RES-EEQ-GPL008-2020"/>
    <m/>
    <n v="5099"/>
    <s v="SERVICIO DE SOPORTE Y LICENCIAMIENTO PARA ANTIVIRUS ESTACIONES DE TRABAJO"/>
    <x v="4"/>
    <n v="43000"/>
    <m/>
    <m/>
    <m/>
    <m/>
    <m/>
    <n v="37760.699999999997"/>
    <n v="37760.699999999997"/>
    <n v="5239.3000000000029"/>
    <n v="32521.399999999994"/>
    <x v="162"/>
    <d v="2021-01-13T00:00:00"/>
    <n v="43"/>
    <s v="MERINO MAURICIO"/>
    <s v="LÓPEZ ARIAS JACKELINE ALEXANDRA"/>
    <m/>
    <m/>
    <s v="CORPORACIÓN NACIONAL DE TELECOMUNICACIONES CNT EP"/>
    <s v="1768152560001"/>
    <s v="Mónica Alexandra Pilacuan Erazo"/>
    <m/>
  </r>
  <r>
    <x v="0"/>
    <x v="1"/>
    <x v="0"/>
    <s v="SIE"/>
    <x v="7"/>
    <x v="0"/>
    <s v="SIE-EEQ-GD1O044-2020"/>
    <m/>
    <n v="22393"/>
    <s v="ADQUISICIÓN DE MARTILLO DEMOLEDOR ROMPEPAVIMENTO ELECTRICO"/>
    <x v="0"/>
    <n v="54000"/>
    <m/>
    <m/>
    <m/>
    <m/>
    <m/>
    <n v="27900"/>
    <n v="25930"/>
    <n v="28070"/>
    <n v="-170"/>
    <x v="160"/>
    <d v="2021-01-21T00:00:00"/>
    <n v="50"/>
    <s v="MUÑOZ ANDREA"/>
    <s v="REVELO RUIZ JORGE EDUARDO"/>
    <m/>
    <m/>
    <s v="ACERO COMERCIAL ECUATORIANO S.A."/>
    <s v="1790008959001"/>
    <s v="REVELO FLORES CARLA ELIZABETH"/>
    <s v="SG-040-2021"/>
  </r>
  <r>
    <x v="0"/>
    <x v="3"/>
    <x v="1"/>
    <s v="RES"/>
    <x v="6"/>
    <x v="0"/>
    <s v="RES-EEQ-GGS008-2020"/>
    <m/>
    <n v="22350"/>
    <s v="SUMINISTRO DEL SISTEMA DE CONTROL DE LA CENTRAL HIDROELÉCTRICA NAYÓN"/>
    <x v="2"/>
    <m/>
    <m/>
    <m/>
    <m/>
    <m/>
    <m/>
    <m/>
    <m/>
    <n v="0"/>
    <n v="0"/>
    <x v="161"/>
    <m/>
    <n v="-44168"/>
    <s v="MERINO MAURICIO"/>
    <s v="TRUJILLO MAYA ANDREA PAULINA"/>
    <m/>
    <m/>
    <m/>
    <m/>
    <m/>
    <m/>
  </r>
  <r>
    <x v="0"/>
    <x v="0"/>
    <x v="0"/>
    <s v="SIE"/>
    <x v="7"/>
    <x v="0"/>
    <s v="SIE-EEQ-GAF030-2020"/>
    <m/>
    <n v="22372"/>
    <s v="ADQUISICIÓN DE TUBOS DE ACERO NEGROS Y ESTRUCTURALES PARA SER UTILIZADOS EN LA CONSTRUCCIÓN DE POSTES METALICOS ORNAMENTALES Y REPOTENCIACION DE VEHICULOS GRUAS DE LA EEQ."/>
    <x v="4"/>
    <n v="33765.199999999997"/>
    <m/>
    <m/>
    <m/>
    <m/>
    <m/>
    <n v="30110.46"/>
    <n v="29100"/>
    <n v="4665.1999999999971"/>
    <n v="25445.260000000002"/>
    <x v="161"/>
    <d v="2021-01-27T00:00:00"/>
    <n v="55"/>
    <s v="ACARO NILA"/>
    <s v="CEVALLOS COLLAGUAZO MARCO FABIAN"/>
    <m/>
    <m/>
    <s v="PAREDES REDROBAN ANA LUCIA"/>
    <s v="1802515294001"/>
    <s v="CASTRO RAMIREZ DIEGO JAVIER"/>
    <m/>
  </r>
  <r>
    <x v="0"/>
    <x v="1"/>
    <x v="3"/>
    <s v="COTOB"/>
    <x v="4"/>
    <x v="0"/>
    <s v="COTOB-EEQ-GD019-2020"/>
    <m/>
    <n v="5144"/>
    <s v="OBRAS PARA LA REMODELACIÓN Y REPOTENCIACION DE REDES DE MV, BV, Y AP, SECTORES CUMBAYA Y EL QUINCHE CALIDAD 2018."/>
    <x v="3"/>
    <m/>
    <m/>
    <m/>
    <m/>
    <m/>
    <m/>
    <m/>
    <m/>
    <n v="0"/>
    <n v="0"/>
    <x v="163"/>
    <d v="2020-12-28T00:00:00"/>
    <n v="19.25"/>
    <s v="UQUILLAS JAVIER"/>
    <s v="CORRO GONZALEZ LUIS RICARDO"/>
    <s v=" NARANJO DEMERA EDISON"/>
    <s v=" BARRERA TORRES MARIA SOL"/>
    <m/>
    <m/>
    <m/>
    <m/>
  </r>
  <r>
    <x v="0"/>
    <x v="3"/>
    <x v="0"/>
    <s v="RES"/>
    <x v="6"/>
    <x v="0"/>
    <s v="RES-EEQ-GGS009-2020"/>
    <m/>
    <n v="22228"/>
    <s v="ADQUISICIÓN DE REPUESTOS ORIGINALES NUEVOS SIN USO NO MODIFICADOS PARA LAS CENTRIFUGADORAS DE ACEITE DE SISTEMA DE LAS UNIDADES DE GENERACIÓN DE LA CENTRAL TÉRMICA GUALBERTO HERNÁNDEZ"/>
    <x v="0"/>
    <n v="40000"/>
    <m/>
    <m/>
    <m/>
    <m/>
    <m/>
    <n v="30400"/>
    <n v="26595"/>
    <n v="13405"/>
    <n v="16995"/>
    <x v="163"/>
    <d v="2020-12-30T00:00:00"/>
    <n v="21.25"/>
    <s v="MERINO MAURICIO"/>
    <s v="FREDDY PEÑAFIEL"/>
    <m/>
    <m/>
    <s v="HIVIMAR S.A."/>
    <s v="0990129185001"/>
    <s v="Cristhian Fernando Caiza Caiza"/>
    <s v="SG-023-2021"/>
  </r>
  <r>
    <x v="0"/>
    <x v="0"/>
    <x v="2"/>
    <s v="CDC"/>
    <x v="1"/>
    <x v="0"/>
    <s v="CDC-EEQ-GAF006-2020"/>
    <m/>
    <n v="4886"/>
    <s v="CONTRATACIÓN DE COMISARIO PARA LA REVISIÓN DE LOS ESTADOS FINANCIEROS DEL EJERCICIO ECONÓMICO TERMINADO AL 31 DE DICIEMBRE DE 2018 Y 2019."/>
    <x v="0"/>
    <n v="21000"/>
    <m/>
    <m/>
    <m/>
    <m/>
    <m/>
    <n v="18000"/>
    <n v="18000"/>
    <n v="3000"/>
    <n v="15000"/>
    <x v="164"/>
    <d v="2021-01-11T00:00:00"/>
    <n v="31.25"/>
    <s v="MERINO MAURICIO"/>
    <s v="FANNY CASTELLANOS"/>
    <m/>
    <m/>
    <s v="IVAN IGLESIAS &amp;_x000a_ASOCIADOS CIA. LTDA."/>
    <s v="1791995023001"/>
    <s v=" Ana Belén Monta Ganchala"/>
    <s v="SG-022-2021"/>
  </r>
  <r>
    <x v="0"/>
    <x v="1"/>
    <x v="1"/>
    <s v="COTBS"/>
    <x v="2"/>
    <x v="0"/>
    <s v="COTBS-EEQ-GD004-2020"/>
    <m/>
    <n v="5036"/>
    <s v="SERVICIO DE MANTENIMIENTO PARA POSTES Y DUCTOS DE LA EEQ QUE REGISTRAN AFECTACIONES POR ARRENDATARIOS"/>
    <x v="2"/>
    <m/>
    <m/>
    <m/>
    <m/>
    <m/>
    <m/>
    <m/>
    <m/>
    <n v="0"/>
    <n v="0"/>
    <x v="165"/>
    <m/>
    <n v="-44179.75"/>
    <s v="HURTADO JOSE"/>
    <s v="ZEA PINTO MIGUEL ANTONIO"/>
    <s v="YADAICELA CANDO JULIO ANDRES"/>
    <s v="LLUMIQUINGA JIMENEZ ANDREA YADIRA"/>
    <m/>
    <m/>
    <m/>
    <m/>
  </r>
  <r>
    <x v="0"/>
    <x v="1"/>
    <x v="1"/>
    <s v="COTBS"/>
    <x v="2"/>
    <x v="0"/>
    <s v="COTBS-EEQ-GD005-2020"/>
    <m/>
    <n v="5037"/>
    <s v="SERVICIO DE TRABAJOS OPERATIVOS EN POSTES Y DUCTOS DE LA EEQ QUE SE ENCUENTRAN EN ARRENDAMIENTO."/>
    <x v="4"/>
    <n v="357142.86"/>
    <m/>
    <m/>
    <m/>
    <m/>
    <m/>
    <n v="342826.58"/>
    <n v="256586.23999999999"/>
    <n v="100556.62"/>
    <n v="242269.96000000002"/>
    <x v="164"/>
    <d v="2021-02-25T00:00:00"/>
    <n v="76.25"/>
    <s v="ROSERO JORGE"/>
    <s v="ZEA PINTO MIGUEL ANTONIO"/>
    <s v=" YADAICELA CANDO JULIO ANDRES"/>
    <s v="LLUMIQUINGA JIMENEZ ANDREA YADIRA"/>
    <s v="LEODAN PATRICIO RUIZ FLORES"/>
    <s v="1713544649001"/>
    <s v="ESCOBAR VALLEJO CARINA VALERIA"/>
    <m/>
  </r>
  <r>
    <x v="0"/>
    <x v="0"/>
    <x v="0"/>
    <s v="CPN"/>
    <x v="11"/>
    <x v="0"/>
    <s v="CPN-EEQ-GAF006-2020"/>
    <m/>
    <m/>
    <s v="ADQUISICIÓN DE 1 MONTACARGAS ELÉCTRICO DE 1.5 TONELADAS DE CAPACIDAD QUE CUMPLAN CON EL PRINCIPIO DE VIGENCIA TECNOLÓGICA"/>
    <x v="1"/>
    <n v="0"/>
    <m/>
    <m/>
    <m/>
    <m/>
    <m/>
    <n v="0"/>
    <m/>
    <n v="0"/>
    <n v="0"/>
    <x v="166"/>
    <d v="2020-12-18T00:00:00"/>
    <n v="7.375"/>
    <s v="MUÑOZ ANDREA"/>
    <s v="CARDENAS AGUILAR LUIS ALFONSO"/>
    <m/>
    <m/>
    <m/>
    <m/>
    <m/>
    <m/>
  </r>
  <r>
    <x v="0"/>
    <x v="1"/>
    <x v="0"/>
    <s v="SIE"/>
    <x v="7"/>
    <x v="0"/>
    <s v="SIE-EEQ-GD1B046-2020"/>
    <m/>
    <n v="22446"/>
    <s v="ADQUISICIÓN DE PARARRAYOS CLASE DISTRIBUCION TIPO POLIMERICO DE OXIDO DE ZN, CON MODULO DE DESCONEXION"/>
    <x v="4"/>
    <n v="802665"/>
    <m/>
    <m/>
    <m/>
    <m/>
    <m/>
    <n v="691933.95"/>
    <n v="461000"/>
    <n v="341665"/>
    <n v="350268.94999999995"/>
    <x v="167"/>
    <d v="2021-03-04T00:00:00"/>
    <n v="83.208333333335759"/>
    <s v="URBANO MARGARITA"/>
    <s v=" ZEA PINTO MIGUEL ANTONIO"/>
    <s v="TIPAN CHAMORRO BEATRIZ ESMERALDA"/>
    <s v="YANEZ TIMBILA FREDDY JAVIER"/>
    <s v="QUEMCO CIA. LTDA."/>
    <s v="1790395405001"/>
    <s v="REVELO FLORES CARLA ELIZABETH"/>
    <m/>
  </r>
  <r>
    <x v="0"/>
    <x v="1"/>
    <x v="0"/>
    <s v="SIE"/>
    <x v="7"/>
    <x v="0"/>
    <s v="SIE-EEQ-GD1K045-2020"/>
    <m/>
    <n v="22317"/>
    <s v="ADQUISICIÓN DE TERMINALES DE COMPRESIÓN RECTOS TIPO BARRIL, VARIOS CALIBRES."/>
    <x v="4"/>
    <n v="60860"/>
    <m/>
    <m/>
    <m/>
    <m/>
    <m/>
    <n v="34080"/>
    <n v="32000"/>
    <n v="28860"/>
    <n v="5220"/>
    <x v="168"/>
    <d v="2021-02-18T00:00:00"/>
    <n v="64.25"/>
    <s v="ACARO NILA"/>
    <s v="BEATRIZ TIPAN"/>
    <m/>
    <m/>
    <s v="CHAVEZ MENDOZA DIANA KAROLINA"/>
    <s v="201837093001"/>
    <s v="REVELO FLORES CARLA ELIZABETH"/>
    <m/>
  </r>
  <r>
    <x v="0"/>
    <x v="3"/>
    <x v="0"/>
    <s v="SIE"/>
    <x v="7"/>
    <x v="0"/>
    <s v="SIE-EEQ-GGS030-2020"/>
    <m/>
    <s v="22093 / 22284"/>
    <s v="ADQUISICIÓN DE 7 CABINAS BLINDADAS TIPO METAL ENCLOSED CON CELDAS MODULARES AISLADAS COMPLETAS, CON SUPERVISIÓN DE MONTAJE."/>
    <x v="4"/>
    <n v="2430582.5"/>
    <m/>
    <m/>
    <m/>
    <m/>
    <m/>
    <n v="2185061.44"/>
    <n v="1940000"/>
    <n v="490582.5"/>
    <n v="1694478.94"/>
    <x v="168"/>
    <d v="2021-02-12T00:00:00"/>
    <n v="58.25"/>
    <s v="URBANO MARGARITA"/>
    <s v="CALDERON OLIVO JUAN GABRIEL"/>
    <s v="GAVILEMA TIPANTUÑA PAUL EDUARDO"/>
    <s v=" CARRERA ANALUISA VICTOR DAVID"/>
    <s v="ABB ECUADOR S.A."/>
    <n v="1790331806001"/>
    <s v="ULLAURI ROSILLO MARLON VINICIO"/>
    <m/>
  </r>
  <r>
    <x v="0"/>
    <x v="3"/>
    <x v="0"/>
    <s v="SIE"/>
    <x v="7"/>
    <x v="0"/>
    <s v="SIE-EEQ-GGS033-2020"/>
    <m/>
    <n v="22457"/>
    <s v="Adquisición de moldes y sueldas exotérmicas para conexionado de mallas de puesta a tierra en las subestaciones de la EEQ."/>
    <x v="0"/>
    <n v="29250"/>
    <m/>
    <m/>
    <m/>
    <m/>
    <m/>
    <n v="26100"/>
    <n v="19410"/>
    <n v="9840"/>
    <n v="16260"/>
    <x v="164"/>
    <d v="2021-01-18T00:00:00"/>
    <n v="38.25"/>
    <s v="ACARO NILA"/>
    <s v="JOSE CARLOS NUÑEZ LÓPEZ"/>
    <m/>
    <m/>
    <s v="POTOSÍ VÁSQUEZ ENRIQUE FABIÁN"/>
    <n v="1713947909001"/>
    <s v="TOCTAQUIZA VARGAS JUAN CARLOS"/>
    <s v="SG-046-2021"/>
  </r>
  <r>
    <x v="0"/>
    <x v="3"/>
    <x v="0"/>
    <s v="SIE"/>
    <x v="7"/>
    <x v="0"/>
    <s v="SIE-EEQ-GGS034-2020"/>
    <m/>
    <n v="22348"/>
    <s v="PROVISIÓN DE SENSORES DE TEMPERATURA Y ACCESORIOS PARA MANTENIMIENTOS DE LA CENTRAL TÉRMICA GUALBERTO HERNÁNDEZ"/>
    <x v="4"/>
    <n v="26814.21"/>
    <m/>
    <m/>
    <m/>
    <m/>
    <m/>
    <n v="23924.91"/>
    <n v="18200"/>
    <n v="8614.2099999999991"/>
    <n v="15310.7"/>
    <x v="169"/>
    <d v="2021-02-02T00:00:00"/>
    <n v="49.208333333335759"/>
    <s v="LARCO DIMARY"/>
    <s v="JAIME SALCEDO"/>
    <m/>
    <m/>
    <s v="ARIAS PIARPUEZAN DIEGO JAVIER"/>
    <n v="604241091001"/>
    <s v="ÁLVAREZ QUINCHE PEDRO AUSBERTO"/>
    <m/>
  </r>
  <r>
    <x v="0"/>
    <x v="4"/>
    <x v="1"/>
    <s v="SIE"/>
    <x v="7"/>
    <x v="0"/>
    <s v="SIE-EEQ-TIC013-2020"/>
    <m/>
    <n v="22349"/>
    <s v="ADQUISICIÓN DE LICENCIAS CAD ÚLTIMA VERSIÓN"/>
    <x v="0"/>
    <n v="44899.94"/>
    <m/>
    <m/>
    <m/>
    <m/>
    <m/>
    <n v="39662"/>
    <n v="37480.18"/>
    <n v="7419.760000000002"/>
    <n v="32242.239999999998"/>
    <x v="170"/>
    <d v="2021-02-04T00:00:00"/>
    <n v="49.25"/>
    <s v="URBANO MARGARITA"/>
    <s v="LOPEZ ARIAS JACKELINE ALEXANDRA"/>
    <m/>
    <m/>
    <s v="VERA QUINTANA ASOCIADOS CIA. LTDA."/>
    <n v="1790819507001"/>
    <s v="CASTRO CÁRDENAS WILSON PATRICIO"/>
    <s v="SG-043-2021"/>
  </r>
  <r>
    <x v="0"/>
    <x v="2"/>
    <x v="0"/>
    <s v="RES"/>
    <x v="6"/>
    <x v="0"/>
    <s v="RES-EEQ-GC002-2020"/>
    <m/>
    <n v="22055"/>
    <s v="MÓDULOS DE COMUNICACIÓN PARA MEDIDORES ELECTRÓNICOS DE CLIENTES ESPECIALES, SERVICIO DE SOPORTE TÉCNICO Y MANTENIMIENTO DEL SISTEMA DE TELEMEDICIÓN DE LA EEQ"/>
    <x v="4"/>
    <n v="205166"/>
    <m/>
    <m/>
    <m/>
    <m/>
    <m/>
    <n v="205166"/>
    <n v="205166"/>
    <n v="0"/>
    <n v="205166"/>
    <x v="165"/>
    <d v="2021-01-13T00:00:00"/>
    <n v="29.25"/>
    <s v="MERINO MAURICIO"/>
    <s v="CARLOS PARRA"/>
    <m/>
    <m/>
    <s v="SMC NEXUS CIA LTDA. y SMC ENERGY S.A.,"/>
    <n v="1792515920001"/>
    <s v="Alejandra Elizabeth Galarza Herrera"/>
    <m/>
  </r>
  <r>
    <x v="0"/>
    <x v="0"/>
    <x v="0"/>
    <s v="SIE"/>
    <x v="7"/>
    <x v="0"/>
    <s v="SIE-EEQ-GAF029-2020"/>
    <m/>
    <n v="22116"/>
    <s v="ADQUISICIÓN DE ARTICULOS DE PAPELERIA IMPRESOS"/>
    <x v="0"/>
    <n v="12165.2"/>
    <m/>
    <m/>
    <m/>
    <m/>
    <m/>
    <n v="9702.26"/>
    <n v="7950"/>
    <n v="4215.2000000000007"/>
    <n v="5487.0599999999995"/>
    <x v="171"/>
    <d v="2021-01-20T00:00:00"/>
    <n v="34"/>
    <s v="LARCO DIMARY"/>
    <s v="BURBANO PACHECO ALEJANDRA MELISSA"/>
    <m/>
    <m/>
    <s v="RÓMULO ERNAN SÁNCHEZ MARTINEZ"/>
    <n v="1704498656001"/>
    <s v="SERRANO MUÑOZ SHIRLEY CAROLINA"/>
    <s v="SG-038-2021"/>
  </r>
  <r>
    <x v="0"/>
    <x v="0"/>
    <x v="0"/>
    <s v="SIE"/>
    <x v="7"/>
    <x v="0"/>
    <s v="SIE-EEQ-GAF031-2020"/>
    <m/>
    <n v="22373"/>
    <s v="ADQUISICION DE PINTURAS PARA POSTES METÁLICOS ORNAMENTALES FABRICADOS POR LA SECCIÓN INDUSTRIAL DE LA EEQ."/>
    <x v="2"/>
    <m/>
    <m/>
    <m/>
    <m/>
    <m/>
    <m/>
    <m/>
    <m/>
    <n v="0"/>
    <n v="0"/>
    <x v="172"/>
    <m/>
    <n v="-44186"/>
    <s v="ACARO NILA"/>
    <s v="ROBERTO STALIN TOAPANTA LUNA"/>
    <m/>
    <m/>
    <m/>
    <m/>
    <m/>
    <m/>
  </r>
  <r>
    <x v="0"/>
    <x v="0"/>
    <x v="0"/>
    <s v="SIE"/>
    <x v="7"/>
    <x v="0"/>
    <s v="SIE-EEQ-GAF036-2020"/>
    <m/>
    <n v="22425"/>
    <s v="ADQUISICIÓN DE EQUIPOS DE PROTECCIÓN PERSONAL Y DE SEGURIDAD INDUSTRIAL"/>
    <x v="4"/>
    <n v="40320.28"/>
    <m/>
    <m/>
    <m/>
    <m/>
    <m/>
    <n v="39323.279999999999"/>
    <n v="35198"/>
    <n v="5122.2799999999988"/>
    <n v="34201"/>
    <x v="30"/>
    <d v="2021-02-12T00:00:00"/>
    <n v="52"/>
    <s v="ACARO NILA"/>
    <s v="UNTUÑA GRANDA DAVID FABRICIO"/>
    <m/>
    <m/>
    <s v="ZHUNIO PAEZ DIEGO FERNANDO"/>
    <n v="1719735084001"/>
    <s v="CUEVA INGA CHRISTIAN"/>
    <m/>
  </r>
  <r>
    <x v="0"/>
    <x v="0"/>
    <x v="0"/>
    <s v="SIE"/>
    <x v="7"/>
    <x v="0"/>
    <s v="SIE-EEQ-GAF038-2020"/>
    <m/>
    <n v="22424"/>
    <s v="ADQUISICIÓN DE EQUIPOS DE PROTECCIÓN PERSONAL: guantes de caucho para baja tensión hasta 500 V., linterna frontal led recargable para casco, lentes seguridad, oscuros, protección ocular multicapa antirayadura y antiempanante"/>
    <x v="4"/>
    <n v="76531.600000000006"/>
    <m/>
    <m/>
    <m/>
    <m/>
    <m/>
    <n v="73949.259999999995"/>
    <m/>
    <n v="76531.600000000006"/>
    <n v="-2582.3400000000111"/>
    <x v="31"/>
    <m/>
    <n v="-44188"/>
    <s v="TIPANTA TANIA"/>
    <s v="CUEVA INGA CHRISTIAN EDUARDO"/>
    <s v="SEGOVIA PAEZ EDWIN GIOVANNY"/>
    <s v="MALDONADO OSCULLO LUIS MIGUEL"/>
    <m/>
    <m/>
    <m/>
    <m/>
  </r>
  <r>
    <x v="0"/>
    <x v="1"/>
    <x v="0"/>
    <s v="SIE"/>
    <x v="7"/>
    <x v="0"/>
    <s v="SIE-EEQ-GD1C050-2020"/>
    <m/>
    <n v="22043"/>
    <s v="ADQUISICIÓN DE CONTACTORES TRIFASICOS FUERZA, BOBINA 120V AC, VARIAS CAPACIDADES"/>
    <x v="4"/>
    <n v="98753"/>
    <m/>
    <m/>
    <m/>
    <m/>
    <m/>
    <n v="82848"/>
    <n v="37890"/>
    <n v="60863"/>
    <n v="21985"/>
    <x v="30"/>
    <d v="2021-02-18T00:00:00"/>
    <n v="58"/>
    <s v="TIPANTA TANIA"/>
    <s v="NARANJO DEMERA EDISON"/>
    <s v="ZAPATA VERDEZOTO JOSE DAMIAN"/>
    <s v="PAREDES VARGAS ESTEBAN DARIO"/>
    <s v="IMPORTADORA FERPROC MP CIA. LTDA."/>
    <n v="1792337992001"/>
    <s v="YÁNEZ GUAMANTICA LUIS ERNESTO"/>
    <m/>
  </r>
  <r>
    <x v="0"/>
    <x v="3"/>
    <x v="1"/>
    <s v="RES"/>
    <x v="6"/>
    <x v="0"/>
    <s v="RES-EEQ-GGS012-2020"/>
    <m/>
    <n v="5097"/>
    <s v="PRUEBAS DE IMPERFECCIONES EN EL NÚCLEO PARA UNIDADES DE GENERACIÓN ELÉCTRICA"/>
    <x v="4"/>
    <n v="5926.51"/>
    <m/>
    <m/>
    <m/>
    <m/>
    <m/>
    <n v="5926.51"/>
    <n v="5926.51"/>
    <n v="0"/>
    <n v="5926.51"/>
    <x v="173"/>
    <d v="2021-02-03T00:00:00"/>
    <n v="37"/>
    <s v="MERINO MAURICIO"/>
    <s v="ALOMOTO ALDANA CHRISTIAN MARIO"/>
    <m/>
    <m/>
    <s v="CORPORACIÓN ELÉCTRICA DEL ECUADOR CELEC EP"/>
    <n v="1768152800001"/>
    <s v="DE LA CRUZ PUEBLA LUIS GUSTAVO"/>
    <m/>
  </r>
  <r>
    <x v="0"/>
    <x v="3"/>
    <x v="0"/>
    <s v="RES"/>
    <x v="6"/>
    <x v="0"/>
    <s v="RES-EEQ-GGS014-2020"/>
    <m/>
    <n v="22276"/>
    <s v="ACTUALIZACION, SOPORTE Y MANTENIMIENTO DE LAS LICENCIAS DEL SOFTWARE DIgSILENT POWER FACTORY Y ADQUISICIÓN DE NUEVOS MÓDULOS"/>
    <x v="2"/>
    <m/>
    <m/>
    <m/>
    <m/>
    <m/>
    <m/>
    <m/>
    <m/>
    <n v="0"/>
    <n v="0"/>
    <x v="172"/>
    <m/>
    <n v="-44186"/>
    <s v="MERINO MAURICIO"/>
    <s v="OCPAMPO MIRA EDITH MARÍA VANESA"/>
    <m/>
    <m/>
    <m/>
    <m/>
    <m/>
    <m/>
  </r>
  <r>
    <x v="0"/>
    <x v="0"/>
    <x v="1"/>
    <s v="RES"/>
    <x v="6"/>
    <x v="0"/>
    <s v="RES-EEQ-GAF006-2020"/>
    <m/>
    <n v="5109"/>
    <s v="SERVICIO DE MANTENIMIENTO PREVENTIVO, CORRECTIVO Y DE EMERGENCIA DE LOS ASCENSORES MARCA MITSUBISHI DEL EDIFICIO MARIANA DE JESÚS DE LA EMPRESA ELÉCTRICA QUITO"/>
    <x v="2"/>
    <m/>
    <m/>
    <m/>
    <m/>
    <m/>
    <m/>
    <m/>
    <m/>
    <n v="0"/>
    <n v="0"/>
    <x v="172"/>
    <m/>
    <n v="-44186"/>
    <s v="MERINO MAURICIO"/>
    <s v="PILAY PONCE DIANA ESTELA"/>
    <m/>
    <m/>
    <m/>
    <m/>
    <m/>
    <m/>
  </r>
  <r>
    <x v="0"/>
    <x v="1"/>
    <x v="0"/>
    <s v="SIE"/>
    <x v="7"/>
    <x v="0"/>
    <s v="SIE-EEQ-GD1G049-2020"/>
    <m/>
    <n v="22029"/>
    <s v="ADQUISICIÓN DE GRAPAS PARA DERIVACIÓN EN CALIENTE, VARIOS CALIBRES"/>
    <x v="2"/>
    <m/>
    <m/>
    <m/>
    <m/>
    <m/>
    <m/>
    <m/>
    <m/>
    <n v="0"/>
    <n v="0"/>
    <x v="172"/>
    <m/>
    <n v="-44186"/>
    <s v="TIPANTA TANIA"/>
    <s v="CARLOS ALBERTO CARVAJAL CARRERA"/>
    <m/>
    <m/>
    <m/>
    <m/>
    <m/>
    <m/>
  </r>
  <r>
    <x v="0"/>
    <x v="1"/>
    <x v="0"/>
    <s v="SIE"/>
    <x v="7"/>
    <x v="0"/>
    <s v="SIE-EEQ-GD1P047-2020"/>
    <m/>
    <n v="22386"/>
    <s v="ADQUISICIÓN DE CONCENTRADOR DE DATOS SCADA (GATEWAY)"/>
    <x v="4"/>
    <n v="200000"/>
    <m/>
    <m/>
    <m/>
    <m/>
    <m/>
    <n v="190628"/>
    <n v="169658.92"/>
    <n v="30341.079999999987"/>
    <n v="160286.92000000001"/>
    <x v="171"/>
    <d v="2021-03-02T00:00:00"/>
    <n v="75"/>
    <s v="MUÑOZ ANDREA"/>
    <s v="NUQUES OCHOA BYRON OMAR"/>
    <s v="CADENA AGUIRRE ANGELO PATRICIO"/>
    <s v="GUAMAN BURGOS CARLOS ANDRES"/>
    <s v="ELSYSTEC S.A."/>
    <n v="1791903129001"/>
    <s v="MONTENEGRO VANEGAS FERNANDO"/>
    <m/>
  </r>
  <r>
    <x v="0"/>
    <x v="1"/>
    <x v="0"/>
    <s v="SIE"/>
    <x v="7"/>
    <x v="0"/>
    <s v="SIE-EEQ-GD1D048-2020"/>
    <m/>
    <n v="22051"/>
    <s v="ADQUISICIÓN DE AISLADORES DE PORCELANA, VARIOS TIPOS"/>
    <x v="2"/>
    <m/>
    <m/>
    <m/>
    <m/>
    <m/>
    <m/>
    <m/>
    <m/>
    <n v="0"/>
    <n v="0"/>
    <x v="174"/>
    <m/>
    <n v="-44189"/>
    <s v="TIPANTA TANIA"/>
    <s v="ESMERALDA TIPAN"/>
    <m/>
    <m/>
    <m/>
    <m/>
    <m/>
    <m/>
  </r>
  <r>
    <x v="0"/>
    <x v="0"/>
    <x v="0"/>
    <s v="SIE"/>
    <x v="7"/>
    <x v="0"/>
    <s v="SIE-EEQ-GAF035-2020"/>
    <m/>
    <n v="22429"/>
    <s v="ADQUISICIÓN DE PLANCHAS Y LÁMINAS PARA LA CONSTRUCCIÓN DE HERRAJES, ESTRUCTURAS METÁLICOS Y REPOTENCIACION DE VEHICULOS GRÚAS DE LA EEQ."/>
    <x v="4"/>
    <n v="36587.07"/>
    <m/>
    <m/>
    <m/>
    <m/>
    <m/>
    <n v="35928.61"/>
    <n v="35177"/>
    <n v="1410.0699999999997"/>
    <n v="34518.54"/>
    <x v="174"/>
    <d v="2021-02-01T00:00:00"/>
    <n v="39"/>
    <s v="LARCO DIMARY"/>
    <s v="ROBERTO STALIN TOAPANTA LUNA"/>
    <m/>
    <m/>
    <s v="PAREDES  REDROBAN  ANA  LUCIA"/>
    <n v="1802515294001"/>
    <s v="CASTRO RAMIREZ DIEGO JAVIER"/>
    <m/>
  </r>
  <r>
    <x v="0"/>
    <x v="7"/>
    <x v="1"/>
    <s v="SIE"/>
    <x v="7"/>
    <x v="0"/>
    <s v="SIE-EEQ-PSA002-2020"/>
    <m/>
    <n v="5034"/>
    <s v="SERVICIO DE INSTALACIÓN, MANTENIMIENTO, RETIRO Y REUBICACIÓN DE SISTEMAS SOLARES FOTOVOLTAICOS AISLADOS EN EL ÁREA DE SERVICIO DE LA EMPRESA ELÉCTRICA QUITO"/>
    <x v="4"/>
    <n v="85713"/>
    <m/>
    <m/>
    <m/>
    <m/>
    <m/>
    <n v="85700"/>
    <n v="78844"/>
    <n v="6869"/>
    <n v="78831"/>
    <x v="31"/>
    <d v="2021-02-24T00:00:00"/>
    <n v="63"/>
    <s v="LARCO DIMARY"/>
    <s v="VALENCIA CASTILLO MARIA FERNANDA"/>
    <s v="BALSECA GRANJA MILTON VICENTE"/>
    <s v="MAZA CAMPOVERDE VALERIO ADRIANO"/>
    <s v="SERVICIOS Y COMERCIO TOPON CIA.  LTDA"/>
    <n v="1792127904001"/>
    <s v="HARO BÁEZ ESTEBAN"/>
    <m/>
  </r>
  <r>
    <x v="0"/>
    <x v="3"/>
    <x v="2"/>
    <s v="CDC"/>
    <x v="1"/>
    <x v="0"/>
    <s v="CDC-EEQ-GGS003-2020"/>
    <m/>
    <n v="5116"/>
    <s v="ENSAYOS NO DESTRUCTIVOS PARA MANTENIMIENTO MAYOR DE LA UNIDAD 1 DE LA CENTRAL HIDROELECTRICA NAYÓN"/>
    <x v="0"/>
    <n v="15000"/>
    <m/>
    <m/>
    <m/>
    <m/>
    <m/>
    <n v="14710"/>
    <n v="14710"/>
    <n v="290"/>
    <n v="14420"/>
    <x v="31"/>
    <d v="2021-01-25T00:00:00"/>
    <n v="33"/>
    <s v="MERINO MAURICIO"/>
    <s v="ROBERTO ALEXANDER LOPEZ"/>
    <m/>
    <m/>
    <s v="SINDESECUADOR S.A."/>
    <n v="1792147220001"/>
    <s v="SOLÁ NARANJO IVÁN JAVIER"/>
    <s v="SG-035-2021"/>
  </r>
  <r>
    <x v="0"/>
    <x v="0"/>
    <x v="0"/>
    <s v="SIE"/>
    <x v="7"/>
    <x v="0"/>
    <s v="SIE-EEQ-GAF037-2020"/>
    <m/>
    <n v="22374"/>
    <s v="ADQUISICIÓN DE PERFILES DE ACERO ANGULOS Y PERFILES DE ACERO UPN, PARA LA CONSTRUCCIÓN DE HERRAJES METÁLICOS Y REPOTENCIACION DE VEHÍCULOS GRÚAS DE LA EEQ."/>
    <x v="0"/>
    <n v="215716.68"/>
    <m/>
    <m/>
    <m/>
    <m/>
    <m/>
    <n v="215716.68"/>
    <n v="213177"/>
    <n v="2539.679999999993"/>
    <n v="213177"/>
    <x v="31"/>
    <d v="2021-02-08T00:00:00"/>
    <n v="47"/>
    <s v="MUÑOZ ANDREA"/>
    <s v="BAQUERO AGUIRRE JUAN CARLOS"/>
    <s v="CARRERA VILLACRES ISADORA DEL ROCIO"/>
    <s v="TOAPANTA LUNA ROBERTO STALIN"/>
    <s v="PAREDES REDROBAN ANA LUCIA"/>
    <n v="1802515294001"/>
    <s v="CASTRO RAMIREZ DIEGO JAVIER"/>
    <s v="SG-047-2021"/>
  </r>
  <r>
    <x v="0"/>
    <x v="8"/>
    <x v="3"/>
    <s v="COTOB"/>
    <x v="2"/>
    <x v="0"/>
    <s v="COTOB-EEQ-GPE03-2020"/>
    <m/>
    <n v="4855"/>
    <s v="REPOTENCIACIÓN DEL CENTRO DE REACONDICIONAMIENTO DE CUMBAYÁ."/>
    <x v="7"/>
    <n v="448214"/>
    <m/>
    <m/>
    <m/>
    <m/>
    <m/>
    <n v="448050.42"/>
    <m/>
    <n v="448214"/>
    <n v="-163.5800000000163"/>
    <x v="31"/>
    <m/>
    <n v="-44188"/>
    <s v="LOPEZ PABLO "/>
    <s v="NARANJO LEMA IVONNE PATRICIA"/>
    <s v="ROSERO AMORES FRANCISCO JAVIER"/>
    <s v="CORRO GONZALEZ LUIS RICARDO"/>
    <m/>
    <m/>
    <m/>
    <m/>
  </r>
  <r>
    <x v="0"/>
    <x v="3"/>
    <x v="0"/>
    <s v="LICBS"/>
    <x v="3"/>
    <x v="0"/>
    <s v="LICBS-EEQ-GGS02-2020"/>
    <m/>
    <n v="22189"/>
    <s v="SUMINISTRO DE CENTRIFUGADORAS DE COMBUSTIBLE CRUDO REDUCIDO DE LAS UNIDADES DE GENERACIÓN CTGH"/>
    <x v="2"/>
    <m/>
    <m/>
    <m/>
    <m/>
    <m/>
    <m/>
    <m/>
    <m/>
    <n v="0"/>
    <n v="0"/>
    <x v="175"/>
    <m/>
    <n v="-44181"/>
    <s v="HURTADO JOSE"/>
    <s v="RIOS BAYAS DANIEL MARCELO"/>
    <s v="PEREZ MOLINA PATRICIO ERNESTO"/>
    <s v="ALVEAR JARAMILLO ANDREA PAMELA"/>
    <m/>
    <m/>
    <m/>
    <m/>
  </r>
  <r>
    <x v="0"/>
    <x v="8"/>
    <x v="2"/>
    <s v="CLC"/>
    <x v="8"/>
    <x v="0"/>
    <s v="CLC-EEQ-GPE001-2020"/>
    <m/>
    <n v="5071"/>
    <s v="CONSULTORÍA DEL SISTEMA HIDRÁULICO DE LAS CENTRALES GUANGOPOLO-CUMBAYÁ-NAYÓN"/>
    <x v="2"/>
    <m/>
    <m/>
    <m/>
    <m/>
    <m/>
    <m/>
    <m/>
    <m/>
    <n v="0"/>
    <n v="0"/>
    <x v="176"/>
    <m/>
    <n v="-44194"/>
    <s v="MERINO MAURICIO"/>
    <s v="ROMERO BAYAS CRISTINA ISABEL"/>
    <s v="CALVACHE CALVACHE MARIO RICARDO"/>
    <s v="PANCHI POMBOZA FRANCISCO JAVIER"/>
    <m/>
    <m/>
    <m/>
    <m/>
  </r>
  <r>
    <x v="0"/>
    <x v="1"/>
    <x v="3"/>
    <s v="COTOB"/>
    <x v="4"/>
    <x v="0"/>
    <s v="COTOB-EEQ-GD020-2020"/>
    <m/>
    <n v="5144"/>
    <s v="OBRAS PARA LA REMODELACIÓN Y REPOTENCIACION DE REDES DE MV, BV, Y AP, SECTORES CUMBAYA Y EL QUINCHE CALIDAD 2018."/>
    <x v="4"/>
    <n v="787009"/>
    <m/>
    <m/>
    <m/>
    <m/>
    <m/>
    <n v="784023.67"/>
    <n v="721031.05"/>
    <n v="65977.949999999953"/>
    <n v="718045.72000000009"/>
    <x v="177"/>
    <m/>
    <n v="-44195"/>
    <s v="UQUILLAS JAVIER"/>
    <s v="CORRO GONZALEZ LUIS RICARDO"/>
    <s v="NARANJO DEMERA EDISON"/>
    <s v="BARRERA TORRES MARIA SOL"/>
    <s v="SERKHONMHAN S.A."/>
    <s v="0891747292001"/>
    <m/>
    <m/>
  </r>
  <r>
    <x v="0"/>
    <x v="8"/>
    <x v="3"/>
    <s v="LICOB"/>
    <x v="5"/>
    <x v="0"/>
    <s v="LICOB-EEQ-GPE02-2020"/>
    <m/>
    <n v="5176"/>
    <s v="CAMBIO DE VOLTAJE MEDIANTE LA CONSTRUCCIÓN DEL PRIMARIO 72A DE LA SUBESTACIÓN PARQUE METROPOLITANO (CAROLINA 4)"/>
    <x v="6"/>
    <n v="4900000"/>
    <m/>
    <m/>
    <m/>
    <m/>
    <m/>
    <n v="4886582.26"/>
    <m/>
    <n v="4900000"/>
    <n v="-13417.740000000224"/>
    <x v="173"/>
    <m/>
    <n v="-44193"/>
    <s v="HURTADO JOSE"/>
    <s v="ROMERO BAYAS CRISTINA ISABEL"/>
    <s v="PELAEZ MEJIA OSWALDO FERNANDO"/>
    <s v="BACA MASACHE DARWIN CESAR"/>
    <m/>
    <m/>
    <m/>
    <m/>
  </r>
  <r>
    <x v="0"/>
    <x v="8"/>
    <x v="3"/>
    <s v="LICOB"/>
    <x v="5"/>
    <x v="0"/>
    <s v="LICOB-EEQ-GPE03-2020"/>
    <m/>
    <n v="5129"/>
    <s v="CONSTRUCCIÓN DE REDES DE MEDIO Y BAJO VOLTAJE, SUBTERRÁNEO DEL PRIMARIO 24C BARRIO: LA REPUBLICA, SECTOR: AV REPÚBLICA, AV AMAZONAS, AV MARIANA DE JESUS, AV 10 DE AGOSTO (CAROLINA 1)"/>
    <x v="2"/>
    <m/>
    <m/>
    <m/>
    <m/>
    <m/>
    <m/>
    <m/>
    <m/>
    <n v="0"/>
    <n v="0"/>
    <x v="176"/>
    <m/>
    <n v="-44194"/>
    <s v="HURTADO JOSE"/>
    <s v="ROMERO BAYAS CRISTINA ISABEL"/>
    <s v="CALVOPIÑA MOLINA WILSON ADALBERTO"/>
    <s v="SORIA GUADALUPE WILSON OSWALDO"/>
    <m/>
    <m/>
    <m/>
    <m/>
  </r>
  <r>
    <x v="0"/>
    <x v="0"/>
    <x v="0"/>
    <s v="SIE"/>
    <x v="7"/>
    <x v="0"/>
    <s v="SIE-EEQ-GAF039-2020"/>
    <m/>
    <n v="22375"/>
    <s v="ADQUISICIÓN DE PLATINAS DE ACERO, PARA LA CONSTRUCCIÓN DE HERRAJES METÁLICOS"/>
    <x v="0"/>
    <n v="63058.29"/>
    <m/>
    <m/>
    <m/>
    <m/>
    <m/>
    <n v="63057.78"/>
    <n v="61198"/>
    <n v="1860.2900000000009"/>
    <n v="61197.49"/>
    <x v="173"/>
    <d v="2021-02-18T00:00:00"/>
    <n v="52"/>
    <s v="ANDRADE OLGA"/>
    <s v="CEVALLOS COLLAGUAZO MARCO FABIAN"/>
    <m/>
    <m/>
    <s v="PAREDES REDROBAN ANA  LUCIA"/>
    <n v="1802515294001"/>
    <s v="CASTRO RAMIREZ DIEGO JAVIER"/>
    <s v="SG-056-2021"/>
  </r>
  <r>
    <x v="0"/>
    <x v="0"/>
    <x v="0"/>
    <s v="SIE"/>
    <x v="7"/>
    <x v="0"/>
    <s v="SIE-EEQ-GAF040-2020"/>
    <m/>
    <n v="22436"/>
    <s v="Adquisición de Sillones ergonómicos graduables de 5 posiciones"/>
    <x v="4"/>
    <n v="27000"/>
    <m/>
    <m/>
    <m/>
    <m/>
    <m/>
    <n v="27000"/>
    <n v="23000"/>
    <n v="4000"/>
    <n v="23000"/>
    <x v="176"/>
    <d v="2021-02-12T00:00:00"/>
    <n v="45"/>
    <s v="MUÑOZ ANDREA"/>
    <s v="MORALES PEREZ ALEJANDRA MARGARITA"/>
    <m/>
    <m/>
    <s v="PUJOTA QUIMBIAMBA EDISON YEOVANNY"/>
    <n v="1003020680001"/>
    <s v="KING HURTADO WENDY"/>
    <m/>
  </r>
  <r>
    <x v="0"/>
    <x v="0"/>
    <x v="1"/>
    <s v="SIE"/>
    <x v="7"/>
    <x v="0"/>
    <s v="SIE-EEQ-GAF041-2020"/>
    <m/>
    <n v="5157"/>
    <s v="CONTRATACION DEL SERVICIO DE GALVANIZADO EN CALIENTE PARA HERRAJES Y POSTES METÁLICOS ORNAMENTALES."/>
    <x v="2"/>
    <m/>
    <m/>
    <m/>
    <m/>
    <m/>
    <m/>
    <m/>
    <m/>
    <n v="0"/>
    <n v="0"/>
    <x v="177"/>
    <m/>
    <n v="-44195"/>
    <s v="ANDRADE OLGA"/>
    <s v="CAHUASQUI PROAÑO DARWIN PAUL"/>
    <s v="CAHUASQUI PROAÑO DARWIN PAUL"/>
    <s v="CEVALLOS COLLAGUAZO MARCO FABIAN"/>
    <m/>
    <m/>
    <m/>
    <m/>
  </r>
  <r>
    <x v="0"/>
    <x v="0"/>
    <x v="1"/>
    <s v="SIE"/>
    <x v="7"/>
    <x v="0"/>
    <s v="SIE-EEQ-GAF043-2020"/>
    <m/>
    <n v="5174"/>
    <s v="SERVICIO DE REENCAUCHE DE NEUMÁTICOS PARA FLOTA VEHICULAR DE LA EMPRESA ELÉCTRICA QUITO"/>
    <x v="0"/>
    <n v="30000"/>
    <m/>
    <m/>
    <m/>
    <m/>
    <m/>
    <n v="26254.78"/>
    <n v="24023.119999999999"/>
    <n v="5976.880000000001"/>
    <n v="20277.899999999998"/>
    <x v="177"/>
    <d v="2021-02-24T00:00:00"/>
    <n v="56"/>
    <s v="URBANO MARGARITA"/>
    <s v="ROBERTO STALIN TOAPANTA LUNA"/>
    <m/>
    <m/>
    <s v="ISOLLANTA  CIA.  LTDA."/>
    <n v="190156389001"/>
    <s v="MORALES SEGOVIA LUIS RODRIGO"/>
    <s v="SG-061-2021"/>
  </r>
  <r>
    <x v="0"/>
    <x v="1"/>
    <x v="0"/>
    <s v="SIE"/>
    <x v="7"/>
    <x v="0"/>
    <s v="SIE-EEQ-GD1E051-2020"/>
    <m/>
    <n v="22389"/>
    <s v="ADQUISICIÓN DE BARRA DE COBRE ELECTROLÍTICA"/>
    <x v="4"/>
    <n v="27000"/>
    <m/>
    <m/>
    <m/>
    <m/>
    <m/>
    <n v="24375.599999999999"/>
    <n v="22913.06"/>
    <n v="4086.9399999999987"/>
    <n v="20288.66"/>
    <x v="176"/>
    <d v="2021-02-25T00:00:00"/>
    <n v="58"/>
    <s v="TIPANTA TANIA"/>
    <s v="REVELO JORGE"/>
    <m/>
    <m/>
    <s v="ANDRÉS  ALEJANDRO  ZURITA  CUEVA"/>
    <n v="1716115355001"/>
    <s v="REVELO FLORES CARLA ELIZABETH"/>
    <m/>
  </r>
  <r>
    <x v="0"/>
    <x v="1"/>
    <x v="0"/>
    <s v="SIE"/>
    <x v="7"/>
    <x v="0"/>
    <s v="SIE-EEQ-GD1G052-2020"/>
    <m/>
    <n v="22432"/>
    <s v="ADQUISICIÓN DE CONECTORES RANURA PARALELA, VARIOS TIPOS 1."/>
    <x v="2"/>
    <m/>
    <m/>
    <m/>
    <m/>
    <m/>
    <m/>
    <m/>
    <m/>
    <n v="0"/>
    <n v="0"/>
    <x v="176"/>
    <m/>
    <n v="-44194"/>
    <s v="ANDRADE OLGA"/>
    <s v="ZEA PINTO MIGUEL ANTONIO"/>
    <s v="REVELO RUIZ JORGE EDUARDO"/>
    <s v="GARCIA ALVARADO OSWALDO RUBEN"/>
    <m/>
    <m/>
    <m/>
    <m/>
  </r>
  <r>
    <x v="0"/>
    <x v="3"/>
    <x v="0"/>
    <s v="SIE"/>
    <x v="7"/>
    <x v="0"/>
    <s v="SIE-EEQ-GGS036-2020"/>
    <m/>
    <n v="22137"/>
    <s v="ADQUISICIÓN DE UN EQUIPO DE FUSION DE FIBRA OPTICA CON ACCESORIOS"/>
    <x v="4"/>
    <n v="10000"/>
    <m/>
    <m/>
    <m/>
    <m/>
    <m/>
    <n v="8900"/>
    <n v="7565"/>
    <n v="2435"/>
    <n v="6465"/>
    <x v="176"/>
    <d v="2021-03-11T00:00:00"/>
    <n v="72"/>
    <s v="LARCO DIMARY"/>
    <s v="SAA MONTALVO LEONARDO FABIAN"/>
    <m/>
    <m/>
    <s v="GLOBAL TRADING ELECTRIC GLOBALELECTRIC S.A."/>
    <n v="1791399846001"/>
    <s v="NUÑEZ LÓPEZ JOSE CARLOS"/>
    <m/>
  </r>
  <r>
    <x v="0"/>
    <x v="3"/>
    <x v="0"/>
    <s v="SIE"/>
    <x v="7"/>
    <x v="0"/>
    <s v="SIE-EEQ-GGS037-2020"/>
    <m/>
    <n v="22362"/>
    <s v="ADQUISICIÓN DE UN EQUIPO DE TRATAMIENTO DE ACEITE DIELÉCTRICO"/>
    <x v="2"/>
    <m/>
    <m/>
    <m/>
    <m/>
    <m/>
    <m/>
    <m/>
    <m/>
    <n v="0"/>
    <n v="0"/>
    <x v="177"/>
    <m/>
    <n v="-44195"/>
    <s v="TIPANTA TANIA"/>
    <s v="CALDERON OLIVO JUAN GABRIEL"/>
    <s v="MOLINA BAUTISTA CARLOS AUGUSTO"/>
    <s v="NUÑEZ LOPEZ JOSE CARLOS"/>
    <m/>
    <m/>
    <m/>
    <m/>
  </r>
  <r>
    <x v="0"/>
    <x v="8"/>
    <x v="0"/>
    <s v="SIE"/>
    <x v="7"/>
    <x v="0"/>
    <s v="SIE-EEQ-GPE001-2020"/>
    <m/>
    <n v="22465"/>
    <s v="ADQUISICIÓN DE DOS (2) SCÁNER LÁSER 3D 360° PARA TOPOGRAFÍA"/>
    <x v="2"/>
    <m/>
    <m/>
    <m/>
    <m/>
    <m/>
    <m/>
    <m/>
    <m/>
    <n v="0"/>
    <n v="0"/>
    <x v="177"/>
    <m/>
    <n v="-44195"/>
    <s v="ANDRADE OLGA"/>
    <s v="SEGOVIA RAMIREZ HECTOR ALCIBIADES"/>
    <s v="BACA MASACHE DARWIN CESAR"/>
    <s v="HURTADO CORONEL ANGEL PATRICIO"/>
    <m/>
    <m/>
    <m/>
    <m/>
  </r>
  <r>
    <x v="0"/>
    <x v="4"/>
    <x v="0"/>
    <s v="SIE"/>
    <x v="7"/>
    <x v="0"/>
    <s v="SIE-EEQ-TIC014-2020"/>
    <m/>
    <n v="22402"/>
    <s v="ADQUISICIÓN DE CONTADORA DE MONEDAS Y CONTADORA ELECTRICA DE BILLETES PARA LA GERENCIA COMERCIAL DE LA EEQ"/>
    <x v="4"/>
    <n v="21000"/>
    <m/>
    <m/>
    <m/>
    <m/>
    <m/>
    <n v="21000"/>
    <n v="11660"/>
    <n v="9340"/>
    <n v="11660"/>
    <x v="176"/>
    <d v="2021-02-24T00:00:00"/>
    <n v="57"/>
    <s v="LARCO DIMARY"/>
    <s v="CUJI JACOME DIEGO EFRAIN"/>
    <m/>
    <m/>
    <s v="ARIAS PIARPUEZAN JESSIE VALER"/>
    <s v="060424108300"/>
    <s v="CHÁVEZ CHAQUINGA MARÍA JOSÉ"/>
    <m/>
  </r>
  <r>
    <x v="0"/>
    <x v="4"/>
    <x v="0"/>
    <s v="SIE"/>
    <x v="7"/>
    <x v="0"/>
    <s v="SIE-EEQ-TIC015-2020"/>
    <m/>
    <n v="22450"/>
    <s v="ADQUISICION DE 20 IMPRESORAS MATRICIALES DE 80 COLUMNAS, 9 PINES, PARA LA EEQ"/>
    <x v="4"/>
    <n v="12700"/>
    <m/>
    <m/>
    <m/>
    <m/>
    <m/>
    <n v="12586.67"/>
    <n v="11818.88"/>
    <n v="881.1200000000008"/>
    <n v="11705.55"/>
    <x v="177"/>
    <d v="2021-02-18T00:00:00"/>
    <n v="50"/>
    <s v="URBANO MARGARITA"/>
    <s v="CUJI JACOME DIEGO EFRAIN"/>
    <m/>
    <m/>
    <s v="COMPUTADORAS Y EQUIPOS COMPUEQUIP DOS S.A."/>
    <n v="1790885186001"/>
    <s v="CHÁVEZ CHAQUINGA MARÍA JOSÉ"/>
    <m/>
  </r>
  <r>
    <x v="0"/>
    <x v="7"/>
    <x v="0"/>
    <s v="SIE"/>
    <x v="7"/>
    <x v="0"/>
    <s v="SIE-EEQ-PSA003-2020"/>
    <m/>
    <n v="22341"/>
    <s v="ADQUISICIÓN DEL SISTEMA CONTRA INCENDIOS FORESTALES ALREDEDOR DE LA CENTRAL HIDROELÉCTRICA PASOCHOA, INCLUYE INSTALACIÓN."/>
    <x v="4"/>
    <n v="73712.960000000006"/>
    <m/>
    <m/>
    <m/>
    <m/>
    <m/>
    <n v="67094.27"/>
    <n v="62397.67"/>
    <n v="11315.290000000008"/>
    <n v="55778.979999999996"/>
    <x v="178"/>
    <d v="2021-02-25T00:00:00"/>
    <n v="56"/>
    <s v="ANDRADE OLGA"/>
    <s v="PERALTA ALMEIDA SEBASTIAN"/>
    <m/>
    <m/>
    <s v="VELTEKCIA. LTDA."/>
    <n v="1792226422001"/>
    <s v="SOLÁ NARANJO IVÁN JAVIER"/>
    <m/>
  </r>
  <r>
    <x v="0"/>
    <x v="3"/>
    <x v="0"/>
    <s v="SIE"/>
    <x v="7"/>
    <x v="0"/>
    <s v="SIE-EEQ-GGS035-2020"/>
    <m/>
    <n v="22298"/>
    <s v="ADQUISICIÓN DE SWITCHES PARA EL PROYECTO AMPLIACIÓN DE LA SUBESTACIÓN SANTA ROSA"/>
    <x v="2"/>
    <m/>
    <m/>
    <m/>
    <m/>
    <m/>
    <m/>
    <m/>
    <m/>
    <n v="0"/>
    <n v="0"/>
    <x v="178"/>
    <m/>
    <n v="-44196"/>
    <s v="LARCO DIMARY"/>
    <s v="MONTALVO SAA LEONARDO FABIAN"/>
    <m/>
    <m/>
    <m/>
    <m/>
    <m/>
    <m/>
  </r>
  <r>
    <x v="0"/>
    <x v="2"/>
    <x v="1"/>
    <s v="SIE"/>
    <x v="7"/>
    <x v="0"/>
    <s v="SIE-EEQ-GC023-2020"/>
    <m/>
    <n v="4952"/>
    <s v="REPARACIÓN DE MESA DE CONTRASTACIÓN, PATRÓN TRIFÁSICO, RACK, SOFTWARE Y FUENTES DE CORRIENTE Y VOLTAJE"/>
    <x v="2"/>
    <m/>
    <m/>
    <m/>
    <m/>
    <m/>
    <m/>
    <m/>
    <m/>
    <n v="0"/>
    <n v="0"/>
    <x v="178"/>
    <m/>
    <n v="-44196"/>
    <s v="ANDRADE OLGA"/>
    <s v="OLALLA CAMBISACA WALTER STALIN"/>
    <s v="CUASTUMAL FIERRO LUIS MIGUEL"/>
    <s v="QUIROGA CHANGOLUISA ANGEL MAURICIO"/>
    <m/>
    <m/>
    <m/>
    <m/>
  </r>
  <r>
    <x v="0"/>
    <x v="0"/>
    <x v="1"/>
    <s v="SIE"/>
    <x v="7"/>
    <x v="0"/>
    <s v="SIE-EEQ-GAF045-2020"/>
    <m/>
    <n v="5232"/>
    <s v="SERVICIO DE TRANSPORTE INSTITUCIONAL MASIVO PARA EL PERSONAL ADMINISTRATIVO DE LA EEQ"/>
    <x v="4"/>
    <n v="1145316.6000000001"/>
    <m/>
    <m/>
    <m/>
    <m/>
    <m/>
    <n v="835136.42"/>
    <n v="816000"/>
    <n v="329316.60000000009"/>
    <n v="505819.81999999995"/>
    <x v="178"/>
    <d v="2021-03-10T00:00:00"/>
    <n v="69"/>
    <s v="URBANO MARGARITA"/>
    <s v="DE TRINIDAD MOSCOSO EMILIA FERNANDA"/>
    <s v="BAQUERO AGUIRRE JUAN CARLOS"/>
    <s v="SANTACRUZ PAREDES DAVID ANDRES"/>
    <s v="CONSORCIO  DE  TRANSPORTE  INSTITUCIONAL UNIVANS"/>
    <n v="1790935426001"/>
    <s v="OSORIO MOREIRA GABRIELA JUDITH"/>
    <m/>
  </r>
  <r>
    <x v="0"/>
    <x v="0"/>
    <x v="0"/>
    <s v="SIE"/>
    <x v="7"/>
    <x v="0"/>
    <s v="SIE-EEQ-GAF042-2020"/>
    <m/>
    <n v="22408"/>
    <s v="ADQUISICIÓN DE THINNER LACA SIN METANOL"/>
    <x v="4"/>
    <n v="7480"/>
    <m/>
    <m/>
    <m/>
    <m/>
    <m/>
    <n v="7430"/>
    <n v="5800"/>
    <n v="1680"/>
    <n v="5750"/>
    <x v="178"/>
    <d v="2021-02-25T00:00:00"/>
    <n v="56"/>
    <s v="TIPANTA TANIA"/>
    <s v="TOAPANTA LUNA ROBERTO STALIN"/>
    <m/>
    <m/>
    <s v="GABRIEL ILDEFONSO BOHÓRQUEZ CAÑIZARES"/>
    <n v="917588386001"/>
    <s v="CASTRO RAMIREZ DIEGO JAVIER"/>
    <m/>
  </r>
  <r>
    <x v="0"/>
    <x v="0"/>
    <x v="1"/>
    <s v="SIE"/>
    <x v="7"/>
    <x v="0"/>
    <s v="SIE-EEQ-GAF013-2020"/>
    <m/>
    <n v="5021"/>
    <s v="SERVICIO DE CAPACITACIÓN PARA EL CURSO DE PREVENCIÓN DE TRABAJOS EN ALTURAS"/>
    <x v="4"/>
    <n v="18000"/>
    <m/>
    <m/>
    <m/>
    <m/>
    <m/>
    <n v="18000"/>
    <n v="16500"/>
    <n v="1500"/>
    <n v="16500"/>
    <x v="178"/>
    <d v="2021-03-10T00:00:00"/>
    <n v="69"/>
    <s v="LARCO DIMARY"/>
    <s v="CARRERA CEVALLOS FRANCISCO VINICIO"/>
    <m/>
    <m/>
    <s v="INSISTECQHSE S.A"/>
    <n v="1792650704001"/>
    <s v="DÁVALOS CHIRIBOGA JOSÉ RICARDO"/>
    <m/>
  </r>
  <r>
    <x v="0"/>
    <x v="8"/>
    <x v="3"/>
    <s v="LICOB"/>
    <x v="5"/>
    <x v="0"/>
    <s v="LICOB-EEQ-GPE01-2020"/>
    <m/>
    <n v="5165"/>
    <s v="MEJORAMIENTO DE LA CALIDAD DE LAS LÍNEAS DE 46 kV PLAYÓN - ESCUELA SUCRE- LA MARÍN; GRANDA CENTENO."/>
    <x v="8"/>
    <n v="2250357.14"/>
    <m/>
    <m/>
    <m/>
    <m/>
    <m/>
    <n v="2185424.13"/>
    <m/>
    <n v="2250357.14"/>
    <n v="-64933.010000000242"/>
    <x v="178"/>
    <m/>
    <n v="-44196"/>
    <s v="GUEVARA JOHANA"/>
    <s v="ROMERO BAYAS CRISTINA ISABEL"/>
    <s v="MUÑOZ ONTANEDA CHRISTIAN RODRIGO"/>
    <s v="CALVACHE CALVACHE MARIO RICARDO"/>
    <m/>
    <m/>
    <m/>
    <m/>
  </r>
  <r>
    <x v="0"/>
    <x v="2"/>
    <x v="1"/>
    <s v="LICBS"/>
    <x v="3"/>
    <x v="0"/>
    <s v="LICBS-EEQ-GC008-2020"/>
    <m/>
    <n v="4901"/>
    <s v="SERVICIOS TÉCNICOS PARA MANTENIMIENTO Y/O CAMBIOS DE SISTEMAS DE MEDICIÓN, CON INTEGRACIÓN O REPOTENCIACIÓN DE TABLEROS ARMARIOS"/>
    <x v="4"/>
    <n v="609443"/>
    <m/>
    <m/>
    <m/>
    <m/>
    <m/>
    <n v="609437.07999999996"/>
    <n v="569823.67000000004"/>
    <n v="39619.329999999958"/>
    <n v="569817.75"/>
    <x v="178"/>
    <d v="2021-07-01T00:00:00"/>
    <n v="182"/>
    <s v="UQUILLAS JAVIER"/>
    <s v="BONILLA MERINO DIOVER STIV"/>
    <s v="QUIROGA CHANGOLUISA ANGEL MAURICIO"/>
    <s v="SORIA SANCHEZ BYRON LEONEL"/>
    <s v="PARAMO ALVAREZ NAPOLEON SEGUNDO"/>
    <n v="1705513941001"/>
    <s v="OLALLA CAMBISACA WALTER STALIN"/>
    <m/>
  </r>
  <r>
    <x v="0"/>
    <x v="0"/>
    <x v="1"/>
    <s v="LICBS"/>
    <x v="3"/>
    <x v="0"/>
    <s v="LICBS-EEQ-GAF01-2020"/>
    <m/>
    <n v="5132"/>
    <s v="SERVICIO DE VIGILANCIA Y SEGURIDAD PRIVADA DE LOS INMUEBLES, DEPENDENCIAS E INSTALACIONES DE LA EEQ"/>
    <x v="3"/>
    <m/>
    <m/>
    <m/>
    <m/>
    <m/>
    <m/>
    <m/>
    <m/>
    <n v="0"/>
    <n v="0"/>
    <x v="178"/>
    <d v="2021-01-12T00:00:00"/>
    <n v="12"/>
    <s v="GUEVARA JOHANA"/>
    <s v="DE TRINIDAD MOSCOSO EMILIA FERNANDA"/>
    <s v="BAQUERO AGUIRRE JUAN CARLOS"/>
    <s v="FONSECA PASTOR FREDD ANTONIO"/>
    <m/>
    <m/>
    <m/>
    <m/>
  </r>
  <r>
    <x v="0"/>
    <x v="3"/>
    <x v="3"/>
    <s v="COTOB"/>
    <x v="4"/>
    <x v="0"/>
    <s v="COTOB-EEQ-GGS01-2020"/>
    <m/>
    <n v="5160"/>
    <s v="OBRAS CIVILES PARA LA MODERNIZACIÓN DE LA CENTRAL HIDROELÉCTRICA LOS CHILLOS"/>
    <x v="3"/>
    <m/>
    <m/>
    <m/>
    <m/>
    <m/>
    <m/>
    <m/>
    <m/>
    <n v="0"/>
    <n v="0"/>
    <x v="178"/>
    <m/>
    <n v="-44196"/>
    <s v="UQUILLAS JAVIER"/>
    <s v="ARIAS LAZO PABLO ESTEBAN"/>
    <s v="CEDEÑO SARANGO ALEXY PAUL"/>
    <s v="BASTIDAS CORNEJO CARLOS GUSTAVO"/>
    <m/>
    <m/>
    <m/>
    <m/>
  </r>
  <r>
    <x v="0"/>
    <x v="1"/>
    <x v="1"/>
    <s v="COTBS"/>
    <x v="2"/>
    <x v="0"/>
    <s v="COTBS-EEQ-GD006-2020"/>
    <m/>
    <n v="5062"/>
    <s v="SERVICIO DE MANO DE OBRA PARA LA REMODELACIÓN DE REDES ELECTRICAS AEREAS EN EL AREA DE SERVICIO DE LA EEQ."/>
    <x v="2"/>
    <m/>
    <m/>
    <m/>
    <m/>
    <m/>
    <m/>
    <m/>
    <m/>
    <n v="0"/>
    <n v="0"/>
    <x v="178"/>
    <m/>
    <n v="-44196"/>
    <s v="GUEVARA JOHANA"/>
    <s v="BARRERA TORRES MARIA SOL"/>
    <s v="RODRIGUEZ SANCHEZ PAMELA RAQUEL"/>
    <s v="TANDAZO COFRE DIEGO PATRICIO"/>
    <m/>
    <m/>
    <m/>
    <m/>
  </r>
  <r>
    <x v="0"/>
    <x v="0"/>
    <x v="1"/>
    <s v="COTBS"/>
    <x v="2"/>
    <x v="0"/>
    <s v="COTBS-EEQ-GAF04-2020"/>
    <m/>
    <n v="5250"/>
    <s v="SERVICIO DE EMPASTE Y PINTURA PARA INSTALACIONES DE LA EMPRESA ELÉCTRICA QUITO."/>
    <x v="3"/>
    <m/>
    <m/>
    <m/>
    <m/>
    <m/>
    <m/>
    <m/>
    <m/>
    <n v="0"/>
    <n v="0"/>
    <x v="178"/>
    <m/>
    <n v="-44196"/>
    <s v="UQUILLAS JAVIER"/>
    <s v="DE TRINIDAD MOSCOSO EMILIA FERNANDA"/>
    <s v="BAQUERO AGUIRRE JUAN CARLOS"/>
    <s v="ALAJO QUIROGA HENRY BLADIMIR"/>
    <m/>
    <m/>
    <m/>
    <m/>
  </r>
  <r>
    <x v="1"/>
    <x v="0"/>
    <x v="1"/>
    <s v="LICBS"/>
    <x v="3"/>
    <x v="0"/>
    <s v="LICBS-EEQ-GAF01-2021"/>
    <m/>
    <n v="5276"/>
    <s v="SERVICIO DE SEGURIDAD Y VIGILANCIA ARMADA PARA TODAS LAS DEPENDENCIAS DE LA EEQ."/>
    <x v="2"/>
    <n v="4750931.04"/>
    <m/>
    <m/>
    <m/>
    <m/>
    <m/>
    <n v="4750931.04"/>
    <m/>
    <n v="4750931.04"/>
    <n v="0"/>
    <x v="179"/>
    <d v="2021-10-11T00:00:00"/>
    <n v="248"/>
    <s v="GUEVARA JOHANA"/>
    <s v="DE TRINIDAD MOSCOSO EMILIA FERNANDA"/>
    <s v="HERNANDEZ ENRIQUEZ KARLA EUGENIA"/>
    <s v="FONSECA PASTOR FREDD ANTONIO"/>
    <m/>
    <m/>
    <m/>
    <m/>
  </r>
  <r>
    <x v="1"/>
    <x v="9"/>
    <x v="0"/>
    <s v="RES"/>
    <x v="15"/>
    <x v="0"/>
    <s v="RES-EEQ-GG001-2021"/>
    <m/>
    <n v="22579"/>
    <s v="ADQUISICIÓN DE EQUIPOS PARA REPOTENCIACIÓN DE LA INFRAESTRUCTURA TECNOLÓGICA DE CENTROS DE DATOS NACIONALES E INCLUYE SERVICIO DE MANTENIMIENTO"/>
    <x v="2"/>
    <n v="6606779.9400000004"/>
    <m/>
    <m/>
    <m/>
    <m/>
    <m/>
    <n v="6606779.9400000004"/>
    <m/>
    <n v="6606779.9400000004"/>
    <n v="0"/>
    <x v="180"/>
    <d v="2021-04-13T00:00:00"/>
    <n v="43"/>
    <s v="MERINO MAURICIO"/>
    <s v="ROSERO NEGRETE DIEGO JAVIER"/>
    <m/>
    <m/>
    <m/>
    <m/>
    <m/>
    <m/>
  </r>
  <r>
    <x v="1"/>
    <x v="2"/>
    <x v="1"/>
    <s v="RES"/>
    <x v="16"/>
    <x v="0"/>
    <s v="RES-EEQ-GC001-2021"/>
    <m/>
    <n v="5283"/>
    <s v="SERVICIO DE TRANSMISIÓN DE DATOS GPRS"/>
    <x v="0"/>
    <n v="173696"/>
    <n v="173696"/>
    <n v="61256"/>
    <n v="112440"/>
    <n v="0"/>
    <n v="0"/>
    <n v="173696"/>
    <n v="173696"/>
    <n v="0"/>
    <n v="173696"/>
    <x v="181"/>
    <d v="2021-03-24T00:00:00"/>
    <n v="22"/>
    <s v="MERINO MAURICIO"/>
    <s v="GARZÓN CAJASGABRIEL ALEJANDRO"/>
    <m/>
    <m/>
    <s v="CORPORACIÓN NACIONAL DE TELECOMUNICACIONES "/>
    <n v="1768152560001"/>
    <m/>
    <m/>
  </r>
  <r>
    <x v="1"/>
    <x v="0"/>
    <x v="1"/>
    <s v="INM"/>
    <x v="10"/>
    <x v="0"/>
    <s v="INM-EEQ-GAF001-2021"/>
    <m/>
    <n v="5314"/>
    <s v="ARRIENDO DE LAS OFICINAS UBICADAS EN EL 3, 4, 5 ,6 Y 7mo PISO, DEL EDIFICIO &quot;EL TRANSFORMADOR"/>
    <x v="4"/>
    <n v="195545.4"/>
    <n v="131735.54"/>
    <n v="98801.66"/>
    <n v="32933.879999999997"/>
    <n v="0"/>
    <n v="0"/>
    <n v="131735.51999999999"/>
    <n v="131735.51999999999"/>
    <n v="63809.880000000005"/>
    <n v="67925.639999999985"/>
    <x v="182"/>
    <d v="2021-03-30T00:00:00"/>
    <n v="22"/>
    <s v="MERINO MAURICIO"/>
    <s v="GALARZA ESPINOSA FANNY PIEDAD"/>
    <m/>
    <m/>
    <s v="FUNDACIÓN JESÚS DE LA MISERICORDIA"/>
    <s v="1791304764001"/>
    <s v="LOPEZ DUEÑAS VERONICA VANESSA"/>
    <m/>
  </r>
  <r>
    <x v="1"/>
    <x v="3"/>
    <x v="0"/>
    <s v="RES"/>
    <x v="15"/>
    <x v="0"/>
    <s v="RES-EEQ-GGS001-2021"/>
    <m/>
    <n v="22495"/>
    <s v=" ADQUISICIÓN DE CONSUMIBLES Y ACCESORIOS PARA MARQUILLADORA BRADY"/>
    <x v="4"/>
    <n v="43740.24"/>
    <n v="43740.05"/>
    <n v="43740.05"/>
    <n v="0"/>
    <n v="0"/>
    <n v="0"/>
    <n v="24544.49"/>
    <n v="24544.49"/>
    <n v="19195.749999999996"/>
    <n v="5348.7400000000052"/>
    <x v="182"/>
    <d v="2021-04-01T00:00:00"/>
    <n v="24"/>
    <s v="MERINO MAURICIO"/>
    <s v="NUÑEZ LOPEZ JOSE CARLOS"/>
    <m/>
    <m/>
    <s v="BRITO ANDRADE JORGE PAUL (JPRINTECH)"/>
    <s v="1712382157001"/>
    <s v="MOLINA BAUTISTA CARLOS AUGUSTO"/>
    <m/>
  </r>
  <r>
    <x v="1"/>
    <x v="2"/>
    <x v="1"/>
    <s v="COTBS"/>
    <x v="2"/>
    <x v="0"/>
    <s v="COTBS-EEQ-GC004-2021"/>
    <m/>
    <n v="5290"/>
    <s v="SERVICIO DE INSTALACIÓN ELÉCTRICA; INSTALACIÓN, CAMBIO Y/O REUBICACIÓN DE MEDIDORES, MANTENIMIENTO DE ACOMETIDAS Y REPARACIONES EN LA ZONA PERIFÉRICA AGENCIA SANGOLQUÍ O EN OTROS SITIOS INDICADOS POR LA EMPRESA ELÉCTRICA QUITO DENTRO DE SU ÁREA DE SERVICIO"/>
    <x v="0"/>
    <n v="386450.46"/>
    <n v="349785"/>
    <n v="116495"/>
    <n v="174742.5"/>
    <n v="58547.5"/>
    <n v="0"/>
    <n v="349484.89"/>
    <n v="199206.39"/>
    <n v="187244.07"/>
    <n v="162240.82"/>
    <x v="182"/>
    <d v="2021-07-08T00:00:00"/>
    <n v="122"/>
    <s v="HURTADO JOSE"/>
    <s v="URRESTA BURBANO NELSON EDUARDO"/>
    <s v="PROAÑO HIDALGO IVAN RODRIGO"/>
    <s v="GUAÑA FREIRE DIEGO PAUL"/>
    <s v="COMPROMISO DE CONSORCIO INTECNORTE presentado por ROMÁN AGUILAR DIEGO FERNANDO"/>
    <s v="0702785072001"/>
    <s v="FLORES SANCHEZ CARLOS ALBERTO"/>
    <m/>
  </r>
  <r>
    <x v="1"/>
    <x v="2"/>
    <x v="1"/>
    <s v="SIE"/>
    <x v="7"/>
    <x v="0"/>
    <s v="SIE-EEQ-GC003-2021"/>
    <m/>
    <n v="5284"/>
    <s v="SERVICIOS TÉCNICOS PARA TOMA DE LECTURAS EN LÍNEA, REPARTO DE FACTURAS Y REPARTO DE DOCUMENTOS ADICIONALES Y LECTO FACTURACIÓN PARA LA AGENCIA CALDERÓN O EN OTROS SITIOS INDICADOS POR LA EMPRESA ELÉCTRICA QUITO DENTRO DE SU ÁREA DE SERVICIO"/>
    <x v="0"/>
    <n v="363223"/>
    <n v="363223"/>
    <n v="90805.75"/>
    <n v="181611.5"/>
    <n v="90805.75"/>
    <n v="0"/>
    <n v="363221.65"/>
    <n v="244770"/>
    <n v="118453"/>
    <n v="244768.65000000002"/>
    <x v="183"/>
    <d v="2021-05-07T00:00:00"/>
    <n v="59"/>
    <s v="URBANO MARGARITA"/>
    <s v="VASQUEZ GUAÑA HUGO ERNESTO"/>
    <s v="SANTANDER QUIROZ GUSTAVO EDMUNDO"/>
    <s v="VEGA RON JOSE JACINTO"/>
    <s v="ALEX FERNANDO ANDRADE SANDOVAL"/>
    <n v="1720740438001"/>
    <s v="BAUTISTA MERINO TANIA BEATRIZ"/>
    <m/>
  </r>
  <r>
    <x v="1"/>
    <x v="7"/>
    <x v="2"/>
    <s v="CDC"/>
    <x v="1"/>
    <x v="0"/>
    <s v="CDC-EEQ-PSA001-2021"/>
    <m/>
    <n v="5300"/>
    <s v="CONSULTORÍA PARA LA ACTUALIZACIÓN DEL PLAN DE MANEJO AMBIENTAL PARA LA CONSTRUCCIÓN Y OPERACIÓN DE LA LÍNEA DE TRANSMISIÓN ELÉCTRICA Y SUBESTACIÓN BICENTENARIO PARA ALIMENTAR EL METRO DE QUITO"/>
    <x v="2"/>
    <n v="7000"/>
    <m/>
    <m/>
    <m/>
    <m/>
    <m/>
    <n v="7000"/>
    <m/>
    <n v="7000"/>
    <n v="0"/>
    <x v="184"/>
    <d v="2021-04-09T00:00:00"/>
    <n v="29"/>
    <s v="MERINO MAURICIO"/>
    <s v="BONILLA VALENCIA SARA MARÍA"/>
    <m/>
    <m/>
    <m/>
    <m/>
    <m/>
    <m/>
  </r>
  <r>
    <x v="1"/>
    <x v="0"/>
    <x v="1"/>
    <s v="INM"/>
    <x v="10"/>
    <x v="0"/>
    <s v="INM-EEQ-GAF002-2021"/>
    <m/>
    <n v="5281"/>
    <s v="ARRIENDO DE INMUEBLE EDIFICIO LAS CASAS"/>
    <x v="4"/>
    <n v="234014.04"/>
    <n v="234014.04"/>
    <n v="195011.7"/>
    <n v="39002.339999999997"/>
    <n v="0"/>
    <n v="0"/>
    <n v="234014.04"/>
    <n v="234014.04"/>
    <n v="0"/>
    <n v="234014.04"/>
    <x v="184"/>
    <d v="2021-03-25T00:00:00"/>
    <n v="14"/>
    <s v="MERINO MAURICIO"/>
    <s v="GALARZA ESPINOSA FANNY PIEDAD"/>
    <m/>
    <m/>
    <s v="SOCIEDAD DIRECTORA DE LOS COLEGIOS SAN GABRIEL DE QUITO, SAN FELIPE DE RIOBAMBA Y RAFAEL BORJA DE CUENCA"/>
    <s v="1790101096001"/>
    <s v="LOPEZ DUEÑAS VERONICA VANESSA"/>
    <m/>
  </r>
  <r>
    <x v="1"/>
    <x v="0"/>
    <x v="2"/>
    <s v="CLC"/>
    <x v="8"/>
    <x v="0"/>
    <s v="CLC-EEQ-GAF001-2021"/>
    <m/>
    <n v="5305"/>
    <s v="CONSULTORÍA PARA EL INVENTARIO Y AVALÚO DE LOS BIENES EN SERVICIO Y EL CÁLCULO DEL DETERIORO DEL VALOR DE LOS ACTIVOS DE LA EMPRESA ELÉCTRICA QUITO"/>
    <x v="4"/>
    <n v="279000"/>
    <n v="279000"/>
    <n v="279000"/>
    <n v="0"/>
    <n v="0"/>
    <n v="0"/>
    <n v="279000"/>
    <n v="232000"/>
    <n v="47000"/>
    <n v="232000"/>
    <x v="184"/>
    <d v="2021-05-20T00:00:00"/>
    <n v="70"/>
    <s v="MERINO MAURICIO"/>
    <s v="LASCANO PIEDRA HERNAN SANTIAGO"/>
    <s v="REDROVAN ANDRADE GABRIEL ALEJANDRO"/>
    <s v="POTOSI AGUIAR WALTER WLADIMIR"/>
    <s v="LEVINASSETS ACTIVOS CORPORATIVOS ECUADOR S.A."/>
    <s v="1792420539001"/>
    <s v="ACOSTA LEON HIRALDA PATRICIA"/>
    <m/>
  </r>
  <r>
    <x v="1"/>
    <x v="2"/>
    <x v="1"/>
    <s v="SIE"/>
    <x v="7"/>
    <x v="0"/>
    <s v="SIE-EEQ-GC002-2021"/>
    <m/>
    <n v="5285"/>
    <s v="SERVICIOS TÉCNICOS PARA TOMA DE LECTURAS EN LÍNEA, REPARTO DE FACTURAS Y REPARTO DE DOCUMENTOS ADICIONALES Y LECTO FACTURACIÓN PARA LA AGENCIA EL QUINCHE O EN OTROS SITIOS INDICADOS POR LA EMPRESA ELÉCTRICA QUITO DENTRO DE SU ÁREA DE SERVICIO."/>
    <x v="0"/>
    <n v="156485.4"/>
    <n v="156485.29999999999"/>
    <n v="39121.35"/>
    <n v="78242.7"/>
    <n v="39121.25"/>
    <n v="0"/>
    <n v="155935.18100000001"/>
    <n v="142319.23000000001"/>
    <n v="14166.169999999984"/>
    <n v="141769.01100000003"/>
    <x v="184"/>
    <d v="2021-04-26T00:00:00"/>
    <n v="46"/>
    <s v="LARCO DIMARY"/>
    <s v="VASQUEZ GUAÑA HUGO ERNESTO"/>
    <s v="SANTANDER QUIROZ GUSTAVO EDMUNDO "/>
    <s v="VEGA RON JOSE JACINTO"/>
    <s v=" ASISTENCIA TÉCNICA Y COMERCIAL ASISTECOM CIA. LTDA. "/>
    <n v="1791847261001"/>
    <s v="OSORIO ROSERO WILIAM MODESTO"/>
    <m/>
  </r>
  <r>
    <x v="1"/>
    <x v="2"/>
    <x v="1"/>
    <s v="COTBS"/>
    <x v="2"/>
    <x v="0"/>
    <s v="COTBS-EEQ-GC005-2021"/>
    <m/>
    <n v="5291"/>
    <s v="SERVICIO DE INSTALACIÓN ELÉCTRICA; INSTALACIÓN, CAMBIO Y/O REUBICACIÓN DE MEDIDORES, MANTENIMIENTO DE ACOMETIDAS Y REPARACIONES EN LA ZONA PERIFÉRICA AGENCIA TUMBACO O EN OTROS SITIOS INDICADOS POR LA EMPRESA ELÉCTRICA QUITO DENTRO DE SU ÁREA DE SERVICIO"/>
    <x v="7"/>
    <n v="480459.26"/>
    <n v="480459.66000000003"/>
    <n v="160153.22"/>
    <n v="240228.91999999998"/>
    <n v="80077.52"/>
    <n v="0"/>
    <n v="480459.26"/>
    <m/>
    <n v="480459.26"/>
    <n v="0"/>
    <x v="185"/>
    <m/>
    <n v="-44267"/>
    <s v="LOPEZ PABLO "/>
    <s v="URRESTA BURBANO NELSON EDUARDO"/>
    <s v="PROAÑO HIDALGO IVAN RODRIGO"/>
    <s v="GUAÑA FREIRE DIEGO PAUL"/>
    <m/>
    <m/>
    <m/>
    <m/>
  </r>
  <r>
    <x v="1"/>
    <x v="2"/>
    <x v="1"/>
    <s v="SIE"/>
    <x v="7"/>
    <x v="0"/>
    <s v="SIE-EEQ-GC001-2021"/>
    <m/>
    <n v="5286"/>
    <s v="SERVICIOS TÉCNICOS PARA TOMA DE LECTURAS EN LÍNEA, REPARTO DE FACTURAS Y REPARTO DE DOCUMENTOS ADICIONALES Y LECTO FACTURACIÓN PARA LA AGENCIA SAN ANTONIO O EN OTROS SITIOS INDICADOS POR LA EMPRESA ELÉCTRICA QUITO DENTRO DE SU ÁREA DE SERVICIO."/>
    <x v="4"/>
    <n v="173801.98"/>
    <n v="173801.98"/>
    <n v="43450.5"/>
    <n v="86900.99"/>
    <n v="43450.49"/>
    <n v="0"/>
    <n v="162170.56"/>
    <n v="129730"/>
    <n v="44071.98000000001"/>
    <n v="118098.57999999999"/>
    <x v="186"/>
    <d v="2021-05-10T00:00:00"/>
    <n v="56"/>
    <s v="MUÑOZ ANDREA"/>
    <s v="VASQUEZ GUAÑA HUGO ERNESTO"/>
    <s v="SANTANDER QUIROZ GUSTAVO EDMUNDO"/>
    <s v="VEGA RON JOSE JACINTO"/>
    <s v="ASISTENCIA TECNICA Y COMERCIAL ASISTECOM CIA. LTDA."/>
    <s v="1791847261001"/>
    <s v="ESPINOZA BURBANO FRANZ TIMOSHENKO"/>
    <m/>
  </r>
  <r>
    <x v="1"/>
    <x v="2"/>
    <x v="1"/>
    <s v="COTBS"/>
    <x v="2"/>
    <x v="0"/>
    <s v="COTBS-EEQ-GC006-2021"/>
    <m/>
    <n v="5292"/>
    <s v="SERVICIO DE INSTALACIÓN ELÉCTRICA; INSTALACIÓN, CAMBIO Y/O REUBICACIÓN DE MEDIDORES, MANTENIMIENTO DE ACOMETIDAS Y REPARACIONES EN LA ZONA PERIFÉRICA AGENCIA SAN ANTONIO O EN OTROS SITIOS INDICADOS POR LA EMPRESA ELÉCTRICA QUITO DENTRO DE SU ÁREA DE SERVICIO."/>
    <x v="4"/>
    <n v="266591.46999999997"/>
    <n v="266591.47000000003"/>
    <n v="79843.47"/>
    <n v="133275.73000000001"/>
    <n v="53472.270000000004"/>
    <n v="0"/>
    <n v="266591.06"/>
    <n v="154622.81"/>
    <n v="111968.65999999997"/>
    <n v="154622.40000000002"/>
    <x v="186"/>
    <d v="2021-07-13T00:00:00"/>
    <n v="120"/>
    <s v="UQUILLAS JAVIER"/>
    <s v="URRESTA BURBANO NELSON EDUARDO"/>
    <s v="PROAÑO HIDALGO IVAN RODRIGO"/>
    <s v="GUAÑA FREIRE DIEGO PAUL"/>
    <s v="RAMIREZ ROMERO CRISTIAN MANUEL"/>
    <s v="0704027531001"/>
    <m/>
    <m/>
  </r>
  <r>
    <x v="1"/>
    <x v="0"/>
    <x v="1"/>
    <s v="INM"/>
    <x v="10"/>
    <x v="0"/>
    <s v="INM-EEQ-GAF003-2021"/>
    <m/>
    <n v="5260"/>
    <s v="ARRIENDO DE INMUEBLE TERRENO PARA PARQUEADERO"/>
    <x v="2"/>
    <n v="20786.64"/>
    <m/>
    <m/>
    <m/>
    <m/>
    <m/>
    <n v="20786.64"/>
    <m/>
    <n v="20786.64"/>
    <n v="0"/>
    <x v="187"/>
    <d v="2021-04-06T00:00:00"/>
    <n v="20"/>
    <s v="MERINO MAURICIO"/>
    <s v="GALARZA ESPINOSA FANNY PIEDAD"/>
    <m/>
    <m/>
    <m/>
    <m/>
    <m/>
    <m/>
  </r>
  <r>
    <x v="1"/>
    <x v="7"/>
    <x v="2"/>
    <s v="CDC"/>
    <x v="1"/>
    <x v="0"/>
    <s v="CDC-EEQ-PSA002-2021"/>
    <m/>
    <n v="5301"/>
    <s v="CONSULTORÍA PARA EL ESTUDIO DE IMPACTO AMBIENTAL DE LA SUBESTACIÓN NUEVA SANGOLQUÍ (CHILLOS – JIJÓN) Y SU ALIMENTACIÓN DESDE LA L/T A 138/23 KV, 40 MVA"/>
    <x v="2"/>
    <n v="25000"/>
    <m/>
    <m/>
    <m/>
    <m/>
    <m/>
    <n v="25000"/>
    <m/>
    <n v="25000"/>
    <n v="0"/>
    <x v="188"/>
    <d v="2021-04-23T00:00:00"/>
    <n v="32"/>
    <s v="MERINO MAURICIO"/>
    <s v="ESTRELLA PROAÑO MONICA PATRICIA"/>
    <m/>
    <m/>
    <s v="CONSULTORA AMBIENTAL ECOSAMBITO C. LTDA."/>
    <s v="0992260378001"/>
    <s v="ENRIQUEZ PUYO OSCAR GABRIEL"/>
    <m/>
  </r>
  <r>
    <x v="1"/>
    <x v="2"/>
    <x v="1"/>
    <s v="COTBS"/>
    <x v="2"/>
    <x v="0"/>
    <s v="COTBS-EEQ-GC001-2021"/>
    <m/>
    <n v="5293"/>
    <s v="SERVICIO DE INSTALACIÓN ELÉCTRICA; INSTALACIÓN, CAMBIO Y/O REUBICACIÓN DE MEDIDORES, MANTENIMIENTO DE ACOMETIDAS Y REPARACIONES EN LA ZONA PERIFÉRICA AGENCIA NANEGALITO O EN OTROS SITIOS INDICADOS POR LA EMPRESA ELÉCTRICA QUITO DENTRO DE SU ÁREA DE SERVICIO"/>
    <x v="7"/>
    <n v="120076.35"/>
    <n v="120076.35"/>
    <n v="40025.449999999997"/>
    <n v="60038.18"/>
    <n v="20012.72"/>
    <n v="0"/>
    <n v="120076.06"/>
    <m/>
    <n v="120076.35"/>
    <n v="-0.29000000000814907"/>
    <x v="189"/>
    <m/>
    <n v="-44279"/>
    <s v="GUEVARA JOHANA"/>
    <s v="URRESTA BURBANO NELSON EDUARDO"/>
    <s v="PROAÑO HIDALGO IVAN RODRIGO"/>
    <s v="GUAÑA FREIRE DIEGO PAUL"/>
    <m/>
    <m/>
    <m/>
    <m/>
  </r>
  <r>
    <x v="1"/>
    <x v="2"/>
    <x v="0"/>
    <s v="CE"/>
    <x v="0"/>
    <x v="0"/>
    <s v="CATE-EEQ-GC001-2021"/>
    <s v="CE-20210001978480"/>
    <n v="22540"/>
    <s v="Caja de Protección Metálica para medidor energía eléctrica Polifásico, 400 mm x 220mm x 125 mm"/>
    <x v="1"/>
    <n v="68334.75"/>
    <m/>
    <m/>
    <m/>
    <m/>
    <m/>
    <n v="66580.25"/>
    <n v="66580.25"/>
    <n v="1754.5"/>
    <n v="64825.75"/>
    <x v="186"/>
    <d v="2021-03-17T00:00:00"/>
    <n v="2"/>
    <s v="MUÑOZ ANDREA"/>
    <s v="N/A"/>
    <m/>
    <m/>
    <s v="ECUATORIANA DE MATRICERIA ECUAMATRIZ CIA LTDA"/>
    <n v="1890108241001"/>
    <s v="AREVALO SUAREZ JORGE GERARDO"/>
    <m/>
  </r>
  <r>
    <x v="1"/>
    <x v="2"/>
    <x v="0"/>
    <s v="CE"/>
    <x v="0"/>
    <x v="0"/>
    <s v="CATE-EEQ-GC002-2021"/>
    <s v="CE-20210001990420"/>
    <n v="22509"/>
    <s v="CABLE DE COBRE CABLEADO, 600 V, THHN, 8 AWG, 7 HILOS"/>
    <x v="1"/>
    <n v="171450.78"/>
    <m/>
    <m/>
    <m/>
    <m/>
    <m/>
    <n v="171316.3088"/>
    <n v="171316.3088"/>
    <n v="134.47119999999995"/>
    <n v="171181.8376"/>
    <x v="190"/>
    <d v="2021-04-05T00:00:00"/>
    <n v="5"/>
    <s v="TIPANTA TANIA"/>
    <s v="N/A"/>
    <m/>
    <m/>
    <s v="INDUSTRIA ECUATORIANA DE CABLES INCABLE S.A."/>
    <s v="0990562091001"/>
    <s v="AREVALO SUAREZ JORGE GERARDO"/>
    <m/>
  </r>
  <r>
    <x v="1"/>
    <x v="2"/>
    <x v="0"/>
    <s v="CE"/>
    <x v="0"/>
    <x v="0"/>
    <s v="CATE-EEQ-GC003-2021"/>
    <s v="CE-20210001999081"/>
    <n v="22598"/>
    <s v="CABLE DE ALUMINIO, AA-8000, TIPO SEU, CABLEADO, NEUTRO HELICOIDAL, 600 V, XLPE, 3 x 6 AWG"/>
    <x v="1"/>
    <n v="502827.68"/>
    <m/>
    <m/>
    <m/>
    <m/>
    <m/>
    <n v="364727.12"/>
    <n v="364727.12"/>
    <n v="138100.56"/>
    <n v="226626.56"/>
    <x v="191"/>
    <d v="2021-04-16T00:00:00"/>
    <n v="2"/>
    <s v="URBANO MARGARITA"/>
    <s v="N/A"/>
    <m/>
    <m/>
    <s v="CONELSA CONDUCTORES ELECTRICOS S.A."/>
    <n v="1790015785001"/>
    <s v="AREVALO SUAREZ JORGE GERARDO"/>
    <m/>
  </r>
  <r>
    <x v="1"/>
    <x v="2"/>
    <x v="0"/>
    <s v="CE"/>
    <x v="0"/>
    <x v="0"/>
    <s v="CATE-EEQ-GC004-2021"/>
    <s v="CE-20210002002184"/>
    <n v="22597"/>
    <s v="CABLE DE ALUMINIO, AA-8000, TIPO SEU, CABLEADO, NEUTRO HELICOIDAL, 600 V, XLPE, 3 x 4 AWG"/>
    <x v="1"/>
    <n v="25350"/>
    <m/>
    <m/>
    <m/>
    <m/>
    <m/>
    <n v="21468"/>
    <n v="21468"/>
    <n v="3882"/>
    <n v="17586"/>
    <x v="192"/>
    <d v="2021-04-22T00:00:00"/>
    <n v="2"/>
    <s v="LARCO DIMARY"/>
    <s v="N/A"/>
    <m/>
    <m/>
    <s v=" INDUSTRIA ECUATORIANA DE CABLES INCABLE S.A."/>
    <s v="0990562091001"/>
    <s v="AREVALO SUAREZ JORGE GERARDO"/>
    <m/>
  </r>
  <r>
    <x v="1"/>
    <x v="0"/>
    <x v="0"/>
    <s v="CE"/>
    <x v="0"/>
    <x v="1"/>
    <s v="CATE-EEQ-GAF003-2021"/>
    <s v="CE-20210002027324"/>
    <n v="22578"/>
    <s v="BORRADORES DE ESFERO Y LAPIZ GRANDE"/>
    <x v="1"/>
    <n v="4.32"/>
    <m/>
    <m/>
    <m/>
    <m/>
    <m/>
    <n v="3.24"/>
    <n v="3.24"/>
    <n v="1.08"/>
    <n v="2.16"/>
    <x v="193"/>
    <d v="2021-06-08T00:00:00"/>
    <n v="4"/>
    <s v="TIPANTA TANIA"/>
    <s v="N/A"/>
    <m/>
    <m/>
    <s v="CODYXO PAPER CIA. LTDA."/>
    <n v="1791775643001"/>
    <s v="BURBANO PACHECO ALEJANDRA MELISSA"/>
    <m/>
  </r>
  <r>
    <x v="1"/>
    <x v="0"/>
    <x v="1"/>
    <s v="SIE"/>
    <x v="7"/>
    <x v="0"/>
    <s v="SIE-EEQ-GAF001-2021"/>
    <m/>
    <n v="5306"/>
    <s v="SERVICIO DE GALVANIZADO EN CALIENTE PARA HERRAJES Y POSTES METÁLICOS ORNAMENTALES."/>
    <x v="6"/>
    <n v="247450"/>
    <n v="0"/>
    <m/>
    <m/>
    <m/>
    <m/>
    <n v="247450"/>
    <m/>
    <n v="247450"/>
    <n v="0"/>
    <x v="194"/>
    <m/>
    <n v="-44284"/>
    <s v="URBANO MARGARITA"/>
    <s v="CAHUASQUI PROAÑO DARWIN PAUL"/>
    <s v="TOAPANTA LUNA ROBERTO STALIN"/>
    <s v="CEVALLOS COLLAGUAZO MARCO FABIAN"/>
    <m/>
    <m/>
    <m/>
    <m/>
  </r>
  <r>
    <x v="1"/>
    <x v="2"/>
    <x v="0"/>
    <s v="SIE"/>
    <x v="7"/>
    <x v="0"/>
    <s v="SIE-EEQ-GC012-2021"/>
    <m/>
    <n v="22513"/>
    <s v="ADQUISICIÓN DE CONECTOR TIPO GOLPE PARA CABLE 6 AWG A VARILLA 5/8 PULGADAS"/>
    <x v="2"/>
    <n v="80935.77"/>
    <m/>
    <m/>
    <m/>
    <m/>
    <m/>
    <n v="79895.91"/>
    <m/>
    <n v="80935.77"/>
    <n v="-1039.8600000000006"/>
    <x v="195"/>
    <d v="2021-06-10T00:00:00"/>
    <n v="72"/>
    <s v="ANDRADE OLGA"/>
    <s v="CRIOLLO CHANATASIG MARIO OSCAR"/>
    <s v="SORIA SANCHEZ BYRON LEONEL"/>
    <s v="GUACHAMIN GUAMANTICA DIEGO XAVIER"/>
    <m/>
    <m/>
    <m/>
    <m/>
  </r>
  <r>
    <x v="1"/>
    <x v="9"/>
    <x v="1"/>
    <s v="RES"/>
    <x v="6"/>
    <x v="0"/>
    <s v="RES-EEQ-GG002-2021"/>
    <m/>
    <n v="5309"/>
    <s v="SOPORTE Y MANTENIMIENTO DE INFRAESTRUCTURA IBM CENTRO DE DATOS NACIONAL"/>
    <x v="4"/>
    <n v="315000"/>
    <n v="183505.93"/>
    <n v="137629.47"/>
    <n v="45876.46"/>
    <n v="0"/>
    <n v="0"/>
    <n v="183505.93"/>
    <n v="183505.93"/>
    <n v="131494.07"/>
    <n v="52011.859999999986"/>
    <x v="196"/>
    <d v="2021-05-21T00:00:00"/>
    <n v="46"/>
    <s v="MERINO MAURICIO"/>
    <s v="VELA ORTIZ ARMANDO GABRIEL"/>
    <m/>
    <m/>
    <s v="IBM del Ecuador C.A."/>
    <s v="1790011674001"/>
    <s v="MENCIAS IMBAQUINGO JAMES ANDRES"/>
    <m/>
  </r>
  <r>
    <x v="1"/>
    <x v="9"/>
    <x v="1"/>
    <s v="RES"/>
    <x v="6"/>
    <x v="0"/>
    <s v="RES-EEQ-GG003-2021"/>
    <m/>
    <n v="5335"/>
    <s v="SERVICIO DE SOPORTE Y MANTENIMIENTO DE INFRAESTRUCTURA IBM CENTRO DE DATOS –EEQ"/>
    <x v="0"/>
    <n v="119000"/>
    <n v="5948978.5899999999"/>
    <n v="58900.59"/>
    <n v="5890078"/>
    <n v="0"/>
    <n v="0"/>
    <n v="117801.37"/>
    <n v="117801.37"/>
    <n v="1198.6300000000047"/>
    <n v="116602.73999999999"/>
    <x v="196"/>
    <d v="2021-05-25T00:00:00"/>
    <n v="50"/>
    <s v="MERINO MAURICIO"/>
    <s v="GUALOTO SUAREZ FRANZ MICHAEL"/>
    <m/>
    <m/>
    <s v="IBM del Ecuador C.A."/>
    <n v="1790011674001"/>
    <s v="CARRERA VILLAMARIN WALTER GERMANICO"/>
    <m/>
  </r>
  <r>
    <x v="1"/>
    <x v="2"/>
    <x v="1"/>
    <s v="COTBS"/>
    <x v="2"/>
    <x v="0"/>
    <s v="COTBS-EEQ-GC007-2021"/>
    <m/>
    <n v="5315"/>
    <s v="SERVICIO DE INSTALACIÓN ELÉCTRICA; INSTALACIÓN, CAMBIO Y/O REUBICACIÓN DE MEDIDORES, MANTENIMIENTO DE ACOMETIDAS Y REPARACIONES EN LA ZONA PERIFÉRICA AGENCIA MACHACHI O EN OTROS SITIOS INDICADOS POR LA EMPRESA ELÉCTRICA QUITO DENTRO DE SU ÁREA DE SERVICIO"/>
    <x v="7"/>
    <n v="237310.69"/>
    <n v="237310.69"/>
    <n v="79007.58"/>
    <n v="79050.069999999992"/>
    <n v="79253.039999999994"/>
    <n v="0"/>
    <n v="237310.07999999999"/>
    <m/>
    <n v="237310.69"/>
    <n v="-0.61000000001513399"/>
    <x v="196"/>
    <m/>
    <n v="-44291"/>
    <s v="HURTADO JOSE"/>
    <s v="URRESTA BURBANO NELSON EDUARDO"/>
    <s v="PROAÑO HIDALGO IVAN RODRIGO"/>
    <s v="GUAÑA FREIRE DIEGO PAUL"/>
    <m/>
    <m/>
    <m/>
    <m/>
  </r>
  <r>
    <x v="1"/>
    <x v="0"/>
    <x v="1"/>
    <s v="INM"/>
    <x v="10"/>
    <x v="0"/>
    <s v="INM-EEQ-GAF004-2021"/>
    <m/>
    <n v="5260"/>
    <s v="ARRIENDO DE INMUEBLE TERRENO PARA PARQUEADERO"/>
    <x v="4"/>
    <n v="21880.799999999999"/>
    <n v="20786.64"/>
    <n v="8661.1"/>
    <n v="10393.32"/>
    <n v="1732.22"/>
    <n v="0"/>
    <n v="20786.64"/>
    <n v="20786.64"/>
    <n v="1094.1599999999999"/>
    <n v="19692.48"/>
    <x v="196"/>
    <d v="2021-04-26T00:00:00"/>
    <n v="21"/>
    <s v="MERINO MAURICIO"/>
    <s v="GALARZA ESPINOSA FANNY PIEDAD"/>
    <m/>
    <m/>
    <s v=" CARLOS LUIS COBOS SANCHEZ"/>
    <s v="1704019999001"/>
    <s v="GAVILANEZ BECERRA ANDREA CAROLINA "/>
    <m/>
  </r>
  <r>
    <x v="1"/>
    <x v="3"/>
    <x v="0"/>
    <s v="SIE"/>
    <x v="7"/>
    <x v="0"/>
    <s v="SIE-EEQ-GGS001-2021"/>
    <m/>
    <n v="22504"/>
    <s v="ADQUISICIÓN DE CABLES DE CONTROL Y FUERZA VARIOS TIPOS"/>
    <x v="4"/>
    <n v="355925"/>
    <n v="355925"/>
    <n v="355925"/>
    <n v="0"/>
    <n v="0"/>
    <n v="0"/>
    <n v="355925"/>
    <n v="330404"/>
    <n v="25521"/>
    <n v="330404"/>
    <x v="197"/>
    <d v="2021-07-06T00:00:00"/>
    <n v="90"/>
    <s v="MUÑOZ ANDREA"/>
    <s v="CALDERON OLIVO JUAN GABRIEL"/>
    <s v="ULLAURI ROSILLO MARLON VINICIO"/>
    <s v="MOLINA BAUTISTA CARLOS AUGUSTO"/>
    <s v="CEDETEC S.A."/>
    <n v="1792063337001"/>
    <s v="NUÑEZ LOPEZ JOSE CARLOS"/>
    <m/>
  </r>
  <r>
    <x v="1"/>
    <x v="0"/>
    <x v="1"/>
    <s v="SIE"/>
    <x v="7"/>
    <x v="0"/>
    <s v="SIE-EEQ-GAF004-2021"/>
    <m/>
    <n v="5359"/>
    <s v="SERVICIO DE TRANSPORTE PARA EL PERSONAL OPERATIVO DE LA EEQ, SECTOR NORTE"/>
    <x v="0"/>
    <n v="571284"/>
    <n v="571284.72"/>
    <n v="428463.54"/>
    <n v="142821.18"/>
    <n v="0"/>
    <n v="0"/>
    <n v="434385.24"/>
    <n v="428000"/>
    <n v="143284"/>
    <n v="291101.24"/>
    <x v="197"/>
    <d v="2021-06-15T00:00:00"/>
    <n v="69"/>
    <s v="URBANO MARGARITA"/>
    <s v="DE TRINIDAD MOSCOSO EMILIA FERNANDA"/>
    <s v="CANO ICAZA MARIA OLIMPIA"/>
    <s v="LOPEZ DUEÑAS VERONICA VANESSA"/>
    <s v="COMPAÑIA DE TRANSPORTE ESCOLAR E INSTITUCIONAL TRANSLIBERTADOR S.A."/>
    <n v="1792444993001"/>
    <s v="OSORIO MOREIRA GABRIELA JUDITH"/>
    <m/>
  </r>
  <r>
    <x v="1"/>
    <x v="2"/>
    <x v="0"/>
    <s v="SIE"/>
    <x v="7"/>
    <x v="0"/>
    <s v="SIE-EEQ-GC005-2021"/>
    <m/>
    <n v="22508"/>
    <s v="ADQUISICIÓN DE HERRAMIENTAS DE FIJACIÓN DE CLAVOS A BATERÍA Y CLAVOS DE ACERO DE 1 PULG. PARA PISTOLA DE FIJACIÓN"/>
    <x v="4"/>
    <n v="68068.7"/>
    <n v="0"/>
    <m/>
    <m/>
    <m/>
    <m/>
    <n v="58188.7"/>
    <n v="54500"/>
    <n v="13568.699999999997"/>
    <n v="44620"/>
    <x v="197"/>
    <d v="2021-05-31T00:00:00"/>
    <n v="54"/>
    <s v="LARCO DIMARY"/>
    <s v="CHANGOLUISA QUIROGA ANGEL MAURICIO"/>
    <m/>
    <m/>
    <s v="ESERSUM IND CIA. LTDA."/>
    <n v="1791773098001"/>
    <s v="ALQUINGA ROJAS JORGE HUMBERTO"/>
    <m/>
  </r>
  <r>
    <x v="1"/>
    <x v="1"/>
    <x v="0"/>
    <s v="SIE"/>
    <x v="7"/>
    <x v="0"/>
    <s v="SIE-EEQ-GD1K001-2021"/>
    <m/>
    <n v="22552"/>
    <s v="ADQUISICIÓN DE CINTAS ELÉCTRICAS DE MALLA DE COBRE ESTAÑADO PARA BLINDAJE"/>
    <x v="0"/>
    <n v="11900"/>
    <n v="11900"/>
    <n v="8500"/>
    <n v="3400"/>
    <n v="0"/>
    <n v="0"/>
    <n v="8400"/>
    <n v="7077"/>
    <n v="4823"/>
    <n v="3577"/>
    <x v="197"/>
    <d v="2021-06-02T00:00:00"/>
    <n v="56"/>
    <s v="LARCO DIMARY"/>
    <s v="REVELO RUIZ JORGE EDUARDO"/>
    <m/>
    <m/>
    <s v=" AUTOMATION &amp;ELECTRIC S.A."/>
    <s v="0992847387001"/>
    <s v="REVELO FLORES CARLA ELIZABETH"/>
    <m/>
  </r>
  <r>
    <x v="1"/>
    <x v="0"/>
    <x v="1"/>
    <s v="SIE"/>
    <x v="7"/>
    <x v="0"/>
    <s v="SIE-EEQ-GAF002-2021"/>
    <m/>
    <n v="5322"/>
    <s v="SERVICIO DE TRANSPORTE PARA EL PERSONAL OPERATIVO DE LA EEQ, SECTORES PERIFÉRICAS SUR"/>
    <x v="4"/>
    <n v="758694"/>
    <n v="758694.48"/>
    <n v="569020.86"/>
    <n v="189673.62"/>
    <n v="0"/>
    <n v="0"/>
    <n v="589818.36"/>
    <n v="577000"/>
    <n v="181694"/>
    <n v="408124.36"/>
    <x v="198"/>
    <d v="2021-06-18T00:00:00"/>
    <n v="70"/>
    <s v="MUÑOZ ANDREA"/>
    <s v="GARCIA LEMA BYRON ANDRES"/>
    <s v="GAVILANEZ BECERRA ANDREA CAROLINA"/>
    <s v="OSORIO MOREIRA GABRIELA JUDITH"/>
    <s v="COMPAÑÍA DE TRANSPORTE TURISMO ESCOLAR UNIPRO C.A."/>
    <n v="1790935426001"/>
    <s v="LOPEZ DUEÑAS VERONICA VANESSA"/>
    <m/>
  </r>
  <r>
    <x v="1"/>
    <x v="0"/>
    <x v="1"/>
    <s v="SIE"/>
    <x v="7"/>
    <x v="0"/>
    <s v="SIE-EEQ-GAF003-2021"/>
    <m/>
    <n v="5358"/>
    <s v="SERVICIO DE TRANSPORTE PARA EL PERSONAL OPERATIVO DE LA EEQ, SECTORES CENTRO LOS CHILLOS"/>
    <x v="2"/>
    <n v="966190.44"/>
    <m/>
    <m/>
    <m/>
    <m/>
    <m/>
    <n v="741069.84"/>
    <m/>
    <n v="966190.44"/>
    <n v="-225120.59999999998"/>
    <x v="199"/>
    <d v="2021-05-26T00:00:00"/>
    <n v="44"/>
    <s v="MUÑOZ ANDREA"/>
    <s v="GAVILANEZ BECERRA ANDREA CAROLINA"/>
    <s v="DE TRINIDAD MOSCOSO EMILIA FERNANDA"/>
    <s v="LOPEZ DUEÑAS VERONICA VANESSA"/>
    <m/>
    <m/>
    <m/>
    <m/>
  </r>
  <r>
    <x v="1"/>
    <x v="1"/>
    <x v="0"/>
    <s v="SIE"/>
    <x v="7"/>
    <x v="0"/>
    <s v="SIE-EEQ-GD1K002-2021"/>
    <m/>
    <n v="22541"/>
    <s v="ADQUISICIÓN DE CINTAS PARA PUESTA A TIERRA"/>
    <x v="4"/>
    <n v="148050"/>
    <n v="0"/>
    <m/>
    <m/>
    <m/>
    <m/>
    <n v="46200"/>
    <n v="38010"/>
    <n v="110040"/>
    <n v="-63840"/>
    <x v="199"/>
    <d v="2021-06-10T00:00:00"/>
    <n v="59"/>
    <s v="LARCO DIMARY"/>
    <s v="REVELO JORGE"/>
    <m/>
    <m/>
    <s v="GLOBAL TRADING ELECTRIC GLOBALELECTRIC S.A."/>
    <n v="1791399846001"/>
    <s v="REVELO FLORES CARLA ELIZABETH"/>
    <m/>
  </r>
  <r>
    <x v="1"/>
    <x v="0"/>
    <x v="1"/>
    <s v="SIE"/>
    <x v="7"/>
    <x v="0"/>
    <s v="SIE-EEQ-GAF006-2021"/>
    <m/>
    <n v="5278"/>
    <s v="Servicio de guardería para los hijos de los trabajadores de la Empresa Eléctrica Quito."/>
    <x v="2"/>
    <n v="760000"/>
    <m/>
    <m/>
    <m/>
    <m/>
    <m/>
    <n v="760000"/>
    <m/>
    <n v="760000"/>
    <n v="0"/>
    <x v="200"/>
    <d v="2021-07-01T00:00:00"/>
    <n v="77"/>
    <s v="MUÑOZ ANDREA"/>
    <s v="MANTILLA VINUEZA DANIEL ALEJANDRO"/>
    <s v="GUEVARA ERAZO MAURICIO WLADIMIR"/>
    <s v="IGLESIAS CALDERON LIGIA ROSANA"/>
    <m/>
    <m/>
    <m/>
    <m/>
  </r>
  <r>
    <x v="1"/>
    <x v="3"/>
    <x v="0"/>
    <s v="LICBS"/>
    <x v="3"/>
    <x v="0"/>
    <s v="LICBS-EEQ-GGS01-2021"/>
    <m/>
    <n v="22493"/>
    <s v="INTERCAMBIADORES DE CALOR PARA LAS UNIDADES DE LA CENTRAL TERMOELÉCTRICA GUALBERTO HERNÁNDEZ"/>
    <x v="7"/>
    <n v="825182.58"/>
    <n v="825182.4"/>
    <n v="577627.68000000005"/>
    <n v="247554.72"/>
    <n v="0"/>
    <n v="0"/>
    <n v="825182.4"/>
    <m/>
    <n v="825182.58"/>
    <n v="-0.17999999993480742"/>
    <x v="201"/>
    <m/>
    <n v="-44305"/>
    <s v="HURTADO JOSE"/>
    <s v="RIOS BAYAS DANIEL MARCELO"/>
    <s v="PEREZ MOLINA PATRICIO ERNESTO"/>
    <s v="SOLA NARANJO IVAN JAVIER"/>
    <m/>
    <m/>
    <m/>
    <m/>
  </r>
  <r>
    <x v="1"/>
    <x v="2"/>
    <x v="1"/>
    <s v="COTBS"/>
    <x v="2"/>
    <x v="0"/>
    <s v="COTBS-EEQ-GC008-2021"/>
    <m/>
    <n v="5313"/>
    <s v="SERVICIO DE INSTALACIÓN ELÉCTRICA: ACOMETIDA, MEDIDORES DE ENERGÍA ELÉCTRICA, CAMBIO, REUBICACIÓN Y/O MANTENIMIENTO EN EL ÁREA DE SERVICIO ZONA URBANA- SUR."/>
    <x v="4"/>
    <n v="468039.82"/>
    <n v="468039.84"/>
    <n v="468039.84"/>
    <n v="0"/>
    <n v="0"/>
    <n v="0"/>
    <n v="468039.82"/>
    <n v="420000"/>
    <n v="48039.820000000007"/>
    <n v="420000"/>
    <x v="201"/>
    <d v="2021-08-13T00:00:00"/>
    <n v="116"/>
    <s v="LOPEZ PABLO "/>
    <s v="QUIROGA CHICAIZA BAYRON ORLANDO"/>
    <s v="OLALLA CAMBISACA WALTER STALIN"/>
    <s v="ERAZO HERNANDEZ JORGE ESTUARDO"/>
    <s v="ROCHA VILLALVA LUIS JAVIER"/>
    <s v="1712877305001"/>
    <s v="MALLITASIG LASLUISA ALBERTO BLADIMIR"/>
    <m/>
  </r>
  <r>
    <x v="1"/>
    <x v="2"/>
    <x v="0"/>
    <s v="SIE"/>
    <x v="7"/>
    <x v="0"/>
    <s v="SIE-EEQ-GC014-2021"/>
    <m/>
    <n v="22531"/>
    <s v="ADQUISICIÓN DE LECTOR ÓPTICO UNIVERSAL PARA MEDIDOR ELECTRÓNICO"/>
    <x v="4"/>
    <n v="35000"/>
    <n v="35000"/>
    <n v="35000"/>
    <n v="0"/>
    <n v="0"/>
    <n v="0"/>
    <n v="35000"/>
    <n v="31850"/>
    <n v="3150"/>
    <n v="31850"/>
    <x v="202"/>
    <d v="2021-07-13T00:00:00"/>
    <n v="82"/>
    <s v="ANDRADE OLGA"/>
    <s v="PALLO CHILUISA EDISON CLEVER"/>
    <m/>
    <m/>
    <s v="QUEMCO CIA. LTDA"/>
    <n v="1790395405001"/>
    <m/>
    <m/>
  </r>
  <r>
    <x v="1"/>
    <x v="3"/>
    <x v="0"/>
    <s v="SIE"/>
    <x v="7"/>
    <x v="0"/>
    <s v="SIE-EEQ-GGS002-2021"/>
    <m/>
    <n v="22591"/>
    <s v="ADQUISICIÓN DE CINCO TRANSFORMADORES TRIFÁSICOS TIPO PADMOUNTED KNAN 125 KVA 23 KV 220 V CONEXIÓN YY0 RADIAL MODIFICADO"/>
    <x v="2"/>
    <n v="41625"/>
    <m/>
    <m/>
    <m/>
    <m/>
    <m/>
    <n v="31905"/>
    <m/>
    <n v="41625"/>
    <n v="-9720"/>
    <x v="203"/>
    <d v="2021-06-21T00:00:00"/>
    <n v="56"/>
    <s v="MUÑOZ ANDREA"/>
    <s v="MOLINA BAUTISTA CARLOS AUGUSTO"/>
    <m/>
    <m/>
    <m/>
    <m/>
    <m/>
    <m/>
  </r>
  <r>
    <x v="1"/>
    <x v="3"/>
    <x v="0"/>
    <s v="CE"/>
    <x v="0"/>
    <x v="0"/>
    <s v="CATE-EEQ-GGS001-2021"/>
    <s v="CE-20210002005528"/>
    <n v="22608"/>
    <s v="CABLE DE COBRE CABLEADO, 2000 V, TTU, 2/0 AWG, 19 HILOS"/>
    <x v="1"/>
    <n v="19750"/>
    <m/>
    <m/>
    <m/>
    <m/>
    <m/>
    <n v="19625"/>
    <n v="19625"/>
    <n v="125"/>
    <n v="19500"/>
    <x v="204"/>
    <d v="2021-04-27T00:00:00"/>
    <n v="4"/>
    <s v="TIPANTA TANIA"/>
    <s v="N/A"/>
    <m/>
    <m/>
    <s v="ELECTROCABLES C.A."/>
    <s v="0990553742001"/>
    <s v="TOCTAQUIZA VARGAS JUAN CARLOS"/>
    <m/>
  </r>
  <r>
    <x v="1"/>
    <x v="3"/>
    <x v="0"/>
    <s v="CE"/>
    <x v="0"/>
    <x v="1"/>
    <s v="CATE-EEQ-GGS001-2021"/>
    <s v="CE-20210002005580"/>
    <n v="22608"/>
    <s v="CONDUCTOR DE COBRE, DESNUDO CABLEADO SUAVE, 4/0 AWG 19 HILOS"/>
    <x v="1"/>
    <n v="113500"/>
    <m/>
    <m/>
    <m/>
    <m/>
    <m/>
    <n v="112000"/>
    <n v="112000"/>
    <n v="1500"/>
    <n v="110500"/>
    <x v="204"/>
    <d v="2021-04-27T00:00:00"/>
    <n v="4"/>
    <s v="TIPANTA TANIA"/>
    <s v="N/A"/>
    <m/>
    <m/>
    <s v="ECUACABLE S.A."/>
    <s v="_x0009_0992497025001"/>
    <s v="TOCTAQUIZA VARGAS JUAN CARLOS"/>
    <m/>
  </r>
  <r>
    <x v="1"/>
    <x v="2"/>
    <x v="0"/>
    <s v="SIE"/>
    <x v="7"/>
    <x v="0"/>
    <s v="SIE-EEQ-GC015-2021"/>
    <m/>
    <n v="22517"/>
    <s v="ADQUISICIÓN DE TRANSFORMADORES DE CORRIENTE PARA BAJO VOLTAJE"/>
    <x v="0"/>
    <n v="48884"/>
    <n v="48884"/>
    <n v="48884"/>
    <n v="0"/>
    <n v="0"/>
    <n v="0"/>
    <n v="48093.760000000002"/>
    <n v="44780"/>
    <n v="4104"/>
    <n v="43989.760000000002"/>
    <x v="205"/>
    <d v="2021-07-06T00:00:00"/>
    <n v="68"/>
    <s v="URBANO MARGARITA"/>
    <s v="PALLO CHILUISA EDISON CLEVER"/>
    <m/>
    <m/>
    <s v="ESEMEC COMPAÑÍA DE SUMINISTROS ELECTROMECÁNICOS S.A."/>
    <n v="1790517608001"/>
    <s v="BENITEZ BENALCAZAR LUIS ALBERTO"/>
    <m/>
  </r>
  <r>
    <x v="1"/>
    <x v="2"/>
    <x v="0"/>
    <s v="SIE"/>
    <x v="7"/>
    <x v="0"/>
    <s v="SIE-EEQ-GC013-2021"/>
    <m/>
    <n v="22530"/>
    <s v="ADQUISICIÓN DE EQUIPO PORTÁTIL PARA VERIFICACIÓN DE SISTEMAS TRIFÁSICOS CON IMPRESORA"/>
    <x v="4"/>
    <n v="24000"/>
    <n v="24000"/>
    <n v="24000"/>
    <n v="0"/>
    <n v="0"/>
    <n v="0"/>
    <n v="24000"/>
    <n v="11279.94"/>
    <n v="12720.06"/>
    <n v="11279.94"/>
    <x v="206"/>
    <d v="2021-07-01T00:00:00"/>
    <n v="59"/>
    <s v="MUÑOZ ANDREA"/>
    <s v="PALLO CHILUISA EDISON CLEBER"/>
    <m/>
    <m/>
    <s v="QUEMCO CIA. LTDA."/>
    <n v="1790395405001"/>
    <s v="VIZUETE VALLEJO CARLOS ANIBAL"/>
    <m/>
  </r>
  <r>
    <x v="1"/>
    <x v="3"/>
    <x v="2"/>
    <s v="CLC"/>
    <x v="8"/>
    <x v="0"/>
    <s v="CLC-EEQ-GGS001-2021"/>
    <m/>
    <n v="5366"/>
    <s v="CONSULTORIA PARA EL DISEÑO DE LA LINEA DE TRANSMISIÓN PEDRO VICENTE MALDONADO LOS BANCOS"/>
    <x v="4"/>
    <n v="180000"/>
    <n v="180000"/>
    <n v="126000"/>
    <n v="54000"/>
    <n v="0"/>
    <n v="0"/>
    <n v="179500"/>
    <n v="165000"/>
    <n v="15000"/>
    <n v="164500"/>
    <x v="207"/>
    <d v="2021-07-09T00:00:00"/>
    <n v="66"/>
    <s v="MERINO MAURICIO"/>
    <s v="MUÑOZ ONTANEDA CHRISTIAN RODRIGO"/>
    <s v="CALDERON OLIVO JUAN GABRIEL"/>
    <s v="MONTALVO SAA LEONARDO FABIAN"/>
    <s v="CONSTRUCTORA VASCO CEDEÑO"/>
    <m/>
    <m/>
    <m/>
  </r>
  <r>
    <x v="1"/>
    <x v="7"/>
    <x v="1"/>
    <s v="SIE"/>
    <x v="7"/>
    <x v="0"/>
    <s v="SIE-EEQ-PSA001-2021"/>
    <m/>
    <n v="5332"/>
    <s v="Gestión Integral de Desechos en Instalaciones de la Empresa Eléctrica Quito"/>
    <x v="0"/>
    <n v="155000"/>
    <n v="155000"/>
    <n v="77500"/>
    <n v="77500"/>
    <n v="0"/>
    <n v="0"/>
    <n v="150210"/>
    <n v="118500"/>
    <n v="36500"/>
    <n v="113710"/>
    <x v="208"/>
    <d v="2021-06-18T00:00:00"/>
    <n v="44"/>
    <s v="URBANO MARGARITA"/>
    <s v="VIZCAINO GUZMAN VERONICA ESPERANZA"/>
    <s v="BALSECA GRANJA MILTON VICENTE"/>
    <s v="PERALTA ALMEIDA SEBASTIAN"/>
    <s v="ECUAMBIENTE CONSULTING GROUP"/>
    <n v="1790974073001"/>
    <s v="BONILLA VALENCIA SARA MARÍA"/>
    <m/>
  </r>
  <r>
    <x v="1"/>
    <x v="2"/>
    <x v="0"/>
    <s v="SIE"/>
    <x v="7"/>
    <x v="0"/>
    <s v="SIE-EEQ-GC016-2021"/>
    <m/>
    <n v="22515"/>
    <s v="ADQUISICIÓN DE CONTADORES DE ENERGÍA ELÉCTRICA PARA CLIENTES COMERCIALES E INDUSTRIALES Y BASES METÁLICAS TIPO SOCKET PARA CONTADOR TRIFÁSICO"/>
    <x v="2"/>
    <n v="432813"/>
    <m/>
    <m/>
    <m/>
    <m/>
    <m/>
    <n v="409752.44"/>
    <m/>
    <n v="432813"/>
    <n v="-23060.559999999998"/>
    <x v="209"/>
    <d v="2021-07-29T00:00:00"/>
    <n v="80"/>
    <s v="ANDRADE OLGA"/>
    <s v="CHILUISA PALLO EDISON CLEBER"/>
    <s v="BENITEZ BENALCAZAR LUIS ALBERTO"/>
    <s v="MUÑOZ YUMBULEMA CARLOS FERNANDO"/>
    <m/>
    <m/>
    <m/>
    <m/>
  </r>
  <r>
    <x v="1"/>
    <x v="3"/>
    <x v="0"/>
    <s v="SIE"/>
    <x v="7"/>
    <x v="0"/>
    <s v="SIE-EEQ-GGS003-2021"/>
    <m/>
    <n v="22568"/>
    <s v="ADQUISICIÓN DE GRASA LUBRICANTE BIODEGRADABLE Y SINTÉTICA A BASE DE LITIO"/>
    <x v="0"/>
    <n v="18660.400000000001"/>
    <n v="18660.400000000001"/>
    <n v="18660.400000000001"/>
    <n v="0"/>
    <n v="0"/>
    <n v="0"/>
    <n v="18660.400000000001"/>
    <n v="17354.169999999998"/>
    <n v="1306.2300000000032"/>
    <n v="17354.169999999998"/>
    <x v="209"/>
    <d v="2021-07-01T00:00:00"/>
    <n v="52"/>
    <s v="LARCO DIMARY"/>
    <s v="VILLACRES DOMINGUEZ MARIO MANUEL"/>
    <m/>
    <m/>
    <s v="IMPORTADORA LAVACOR CIA. LTDA."/>
    <n v="1191726738001"/>
    <s v="MORA RODRIGUEZ ANGEL PATRICIO"/>
    <m/>
  </r>
  <r>
    <x v="1"/>
    <x v="3"/>
    <x v="1"/>
    <s v="RES"/>
    <x v="6"/>
    <x v="0"/>
    <s v="RES-EEQ-GGS002-2021"/>
    <m/>
    <n v="22575"/>
    <s v="SUMINISTRO DEL SISTEMA DE CONTROL DE LA CENTRAL HIDROELÉCTRICA NAYON"/>
    <x v="2"/>
    <n v="83930"/>
    <m/>
    <m/>
    <m/>
    <m/>
    <m/>
    <n v="83930"/>
    <m/>
    <n v="83930"/>
    <n v="0"/>
    <x v="210"/>
    <d v="2021-06-14T00:00:00"/>
    <n v="34"/>
    <s v="MERINO MAURICIO"/>
    <s v="GARCES SALCEDO JAIME RICARDO"/>
    <m/>
    <m/>
    <m/>
    <m/>
    <m/>
    <m/>
  </r>
  <r>
    <x v="1"/>
    <x v="0"/>
    <x v="2"/>
    <s v="CDC"/>
    <x v="1"/>
    <x v="0"/>
    <s v="CDC-EEQ-GAF001-2021"/>
    <m/>
    <n v="5382"/>
    <s v="CONTRATACIÓN DE AUDITORIA EXTERNA PARA EXPRESAR UNA OPINIÓN SOBRE LA RAZONABILIDAD DE LOS ESTADOS FINANCIEROS INDIVIDUALES Y CONSOLIDADOS DE LA EMPRESA ELÉCTRICA QUITO S.A., POR EL EJERCICIO ECONÓMICO TERMINADO AL 31 DE DICIEMBRE DE 2019"/>
    <x v="2"/>
    <n v="60000"/>
    <m/>
    <m/>
    <m/>
    <m/>
    <m/>
    <n v="60000"/>
    <m/>
    <n v="60000"/>
    <n v="0"/>
    <x v="211"/>
    <d v="2021-06-04T00:00:00"/>
    <n v="23"/>
    <s v="MERINO MAURICIO"/>
    <s v="GANCHALA MONTA ANA BELEN"/>
    <m/>
    <m/>
    <m/>
    <m/>
    <m/>
    <m/>
  </r>
  <r>
    <x v="1"/>
    <x v="3"/>
    <x v="0"/>
    <s v="SIE"/>
    <x v="7"/>
    <x v="0"/>
    <s v="SIE-EEQ-GGS004-2021"/>
    <m/>
    <n v="22583"/>
    <s v="ADQUISICIÓN DE INVERSOR DC/AC DE 1 KVA"/>
    <x v="0"/>
    <n v="9120"/>
    <n v="9120"/>
    <n v="9120"/>
    <n v="0"/>
    <n v="0"/>
    <n v="0"/>
    <n v="9000"/>
    <n v="4698"/>
    <n v="4422"/>
    <n v="4578"/>
    <x v="211"/>
    <d v="2021-06-28T00:00:00"/>
    <n v="47"/>
    <s v="LARCO DIMARY"/>
    <s v="ZAMBRANO JACOME HECTOR ARMANDO"/>
    <m/>
    <m/>
    <s v="MILESTONE TECHNOLOGIES CIA. LTDA."/>
    <n v="1791883098001"/>
    <s v="SALCEDO GARCES JAIME"/>
    <m/>
  </r>
  <r>
    <x v="1"/>
    <x v="3"/>
    <x v="0"/>
    <s v="SIE"/>
    <x v="7"/>
    <x v="0"/>
    <s v="SIE-EEQ-GGS006-2021"/>
    <m/>
    <n v="22606"/>
    <s v="ADQUISICIÓN DE SWITCHES PARA EL PROYECTO AMPLIACIÓN DE LA SUBESTACIÓN SANTA ROSA"/>
    <x v="4"/>
    <n v="51000"/>
    <n v="51000"/>
    <n v="51000"/>
    <n v="0"/>
    <n v="0"/>
    <n v="0"/>
    <n v="51000"/>
    <n v="23550"/>
    <n v="27450"/>
    <n v="23550"/>
    <x v="212"/>
    <d v="2021-07-16T00:00:00"/>
    <n v="64"/>
    <s v="TIPANTA TANIA"/>
    <s v="SAA MONTALVO LEONARDO FABIAN"/>
    <m/>
    <m/>
    <s v="TELCOMBAS S.A."/>
    <s v="0992581840001"/>
    <s v="ULLAURI ROSILLO MARLON VINICIO"/>
    <m/>
  </r>
  <r>
    <x v="1"/>
    <x v="3"/>
    <x v="0"/>
    <s v="RES"/>
    <x v="6"/>
    <x v="0"/>
    <s v="RES-EEQ-GGS003-2021"/>
    <m/>
    <n v="22576"/>
    <s v="SUMINISTRO DE UN MÓDULO DEL REGULADOR DE VELOCIDAD REIVAX"/>
    <x v="4"/>
    <n v="28000"/>
    <n v="28000"/>
    <n v="28000"/>
    <n v="0"/>
    <n v="0"/>
    <n v="0"/>
    <n v="15247"/>
    <n v="15240"/>
    <n v="12760"/>
    <n v="2487"/>
    <x v="212"/>
    <d v="2021-06-24T00:00:00"/>
    <n v="42"/>
    <s v="MERINO MAURICIO"/>
    <s v="GARCES SALCEDO JAIME RICARDO"/>
    <m/>
    <m/>
    <s v="PACACEVI S.A"/>
    <n v="1791412761001"/>
    <s v="TRUJILLO MAYA ANDREA PAULINA"/>
    <m/>
  </r>
  <r>
    <x v="1"/>
    <x v="7"/>
    <x v="2"/>
    <s v="CLC"/>
    <x v="8"/>
    <x v="0"/>
    <s v="CLC-EEQ-PSA001-2021"/>
    <m/>
    <n v="5349"/>
    <s v="MONITOREOS AMBIENTALES DE LAS INSTALACIONES DE GENERACIÓN DE LA EMPRESA ELÉCTRICA"/>
    <x v="2"/>
    <n v="179821"/>
    <m/>
    <m/>
    <m/>
    <m/>
    <m/>
    <n v="179821"/>
    <m/>
    <n v="179821"/>
    <n v="0"/>
    <x v="213"/>
    <d v="2021-07-20T00:00:00"/>
    <n v="67"/>
    <s v="MERINO MAURICIO"/>
    <s v="BALSECA GRANJA MILTON VICENTE"/>
    <s v="VIZCAINO GUZMAN VERONICA ESPERANZA"/>
    <s v="PERALTA ALMEIDA SEBASTIAN"/>
    <m/>
    <m/>
    <m/>
    <m/>
  </r>
  <r>
    <x v="1"/>
    <x v="0"/>
    <x v="1"/>
    <s v="RES"/>
    <x v="6"/>
    <x v="0"/>
    <s v="RES-EEQ-GAF001-2021"/>
    <m/>
    <n v="5361"/>
    <s v="PROGRAMA DE ATENCIÓN AL CLIENTE Y GENERACIÓN DE BIENESTAR LABORAL PARA EL PERSONAL DE LA EMPRESA ELÉCTRICA QUITO"/>
    <x v="2"/>
    <n v="46800"/>
    <m/>
    <m/>
    <m/>
    <m/>
    <m/>
    <n v="46800"/>
    <m/>
    <n v="46800"/>
    <n v="0"/>
    <x v="214"/>
    <d v="2021-07-01T00:00:00"/>
    <n v="43"/>
    <s v="MERINO MAURICIO"/>
    <s v="ORBE FAZ GINNA VERÓNICA"/>
    <m/>
    <m/>
    <m/>
    <m/>
    <m/>
    <m/>
  </r>
  <r>
    <x v="1"/>
    <x v="3"/>
    <x v="0"/>
    <s v="SIE"/>
    <x v="7"/>
    <x v="0"/>
    <s v="SIE-EEQ-GGS005-2021"/>
    <m/>
    <n v="22605"/>
    <s v="ADQUISICIÓN DE UN EQUIPO DE TRATAMIENTO DE ACEITE DIELÉCTRICO Y AISLAMIENTOS SOLIDOS PARA TRANSFORMADORES DE POTENCIA"/>
    <x v="2"/>
    <n v="871600"/>
    <m/>
    <m/>
    <m/>
    <m/>
    <m/>
    <n v="865125.01"/>
    <m/>
    <n v="871600"/>
    <n v="-6474.9899999999907"/>
    <x v="214"/>
    <d v="2021-09-06T00:00:00"/>
    <n v="110"/>
    <s v="MUÑOZ ANDREA"/>
    <s v="CALDERON OLIVO JUAN GABRIEL"/>
    <s v="MOLINA BAUTISTA CARLOS AUGUSTO"/>
    <s v="NUÑEZ LOPEZ JOSE CARLOS"/>
    <m/>
    <m/>
    <m/>
    <m/>
  </r>
  <r>
    <x v="1"/>
    <x v="3"/>
    <x v="0"/>
    <s v="COTBS"/>
    <x v="2"/>
    <x v="0"/>
    <s v="COTBS-EEQ-GGS01-2021"/>
    <m/>
    <n v="22577"/>
    <s v="ADQUISICIÓN DE UN SISTEMA DE BOMBEO DE AGUA CONTRA INCENDIOS CENTRAL HIDROELÉCTRICA PASOCHOA"/>
    <x v="4"/>
    <n v="180000"/>
    <n v="180000"/>
    <n v="144000"/>
    <n v="36000"/>
    <n v="0"/>
    <n v="0"/>
    <n v="180000"/>
    <n v="167231.38"/>
    <n v="12768.619999999995"/>
    <n v="167231.38"/>
    <x v="215"/>
    <d v="2021-09-24T00:00:00"/>
    <n v="127"/>
    <s v="HURTADO JOSE"/>
    <s v="IDROVO VILLAGRAN JUAN PABLO"/>
    <s v="SOLA NARANJO IVAN JAVIER"/>
    <s v="SALAZAR ZUÑIGA ANDRES AUGUSTO"/>
    <m/>
    <m/>
    <m/>
    <m/>
  </r>
  <r>
    <x v="1"/>
    <x v="3"/>
    <x v="3"/>
    <s v="COTOB"/>
    <x v="4"/>
    <x v="0"/>
    <s v="COTOB-EEQ-GGS01-2021"/>
    <m/>
    <n v="5302"/>
    <s v="Obras Civiles para la Modernización de la Central Hidroeléctrica Los Chillos"/>
    <x v="4"/>
    <n v="400000"/>
    <n v="400000"/>
    <n v="400000"/>
    <n v="0"/>
    <n v="0"/>
    <n v="0"/>
    <n v="384879.74"/>
    <n v="343333.33"/>
    <n v="56666.669999999984"/>
    <n v="328213.07"/>
    <x v="215"/>
    <d v="2021-10-12T00:00:00"/>
    <n v="145"/>
    <s v="LOPEZ PABLO "/>
    <s v="ARIAS LAZO PABLO ESTEBAN"/>
    <s v="CEDEÑO SARANGO ALEXY PAUL"/>
    <s v="BASTIDAS CORNEJO CARLOS GUSTAVO"/>
    <s v="TOBAR BASSURI XAVIER PATRICIO"/>
    <s v="1707862379001"/>
    <s v="BUITRON TORRES CARLOS SEGUNDO"/>
    <m/>
  </r>
  <r>
    <x v="1"/>
    <x v="0"/>
    <x v="0"/>
    <s v="CE"/>
    <x v="0"/>
    <x v="1"/>
    <s v="CATE-EEQ-GAF003-2021"/>
    <s v="CE-20210002027417"/>
    <n v="22578"/>
    <s v="DISPENSADOR DE CINTA PEQUEÑO"/>
    <x v="1"/>
    <n v="6"/>
    <m/>
    <m/>
    <m/>
    <m/>
    <m/>
    <n v="2.94"/>
    <n v="2.94"/>
    <n v="3.06"/>
    <n v="-0.12000000000000011"/>
    <x v="193"/>
    <d v="2021-06-08T00:00:00"/>
    <n v="4"/>
    <s v="TIPANTA TANIA"/>
    <s v="N/A"/>
    <m/>
    <m/>
    <s v="COMPAÑIA GENERAL DE COMERCIO COGECOMSA S. A."/>
    <n v="1790732657001"/>
    <s v="BURBANO ALEJANDRA"/>
    <m/>
  </r>
  <r>
    <x v="1"/>
    <x v="0"/>
    <x v="0"/>
    <s v="CE"/>
    <x v="0"/>
    <x v="1"/>
    <s v="CATE-EEQ-GAF005-2021"/>
    <s v="CE-20210002058104"/>
    <n v="22759"/>
    <s v="PARES DE PILAS AAA (ALCALINA)"/>
    <x v="1"/>
    <n v="7.1999999999999993"/>
    <m/>
    <m/>
    <m/>
    <m/>
    <m/>
    <n v="4.7699999999999996"/>
    <m/>
    <n v="7.1999999999999993"/>
    <n v="-2.4299999999999997"/>
    <x v="216"/>
    <d v="2021-08-05T00:00:00"/>
    <n v="2"/>
    <s v="LARCO DIMARY"/>
    <s v="N/A"/>
    <m/>
    <m/>
    <s v="FALCONI CISNEROS JOSE LUIS"/>
    <n v="1715241525001"/>
    <s v="SERRANO MUÑOZ SHIRLEY CAROLINA"/>
    <m/>
  </r>
  <r>
    <x v="1"/>
    <x v="0"/>
    <x v="0"/>
    <s v="CE"/>
    <x v="0"/>
    <x v="1"/>
    <s v="CATE-EEQ-GAF003-2021"/>
    <s v="CE-20210002027587"/>
    <n v="22578"/>
    <s v="MASKING DE 3/4 PULG. X 40 YARDAS MULTIUSO"/>
    <x v="1"/>
    <n v="20.399999999999999"/>
    <m/>
    <m/>
    <m/>
    <m/>
    <m/>
    <n v="15"/>
    <n v="15"/>
    <n v="5.3999999999999986"/>
    <n v="9.6000000000000014"/>
    <x v="193"/>
    <d v="2021-06-08T00:00:00"/>
    <n v="4"/>
    <s v="TIPANTA TANIA"/>
    <s v="N/A"/>
    <m/>
    <m/>
    <s v="COMPAÑIA GENERAL DE COMERCIO COGECOMSA S. A."/>
    <n v="1790732657001"/>
    <s v="BURBANO ALEJANDRA"/>
    <m/>
  </r>
  <r>
    <x v="1"/>
    <x v="3"/>
    <x v="3"/>
    <s v="RES"/>
    <x v="6"/>
    <x v="0"/>
    <s v="RES-EEQ-GGS004-2021"/>
    <m/>
    <n v="5374"/>
    <s v="CONSTRUCCIÓN DE OBRAS CIVILES PARA SUBESTACIÓN PEDRO VICENTE MALDONADO"/>
    <x v="4"/>
    <n v="1320000"/>
    <n v="1320000"/>
    <n v="660000"/>
    <n v="660000"/>
    <n v="0"/>
    <n v="0"/>
    <n v="1284817.0900000001"/>
    <n v="1284817.0900000001"/>
    <n v="35182.909999999916"/>
    <n v="1249634.1800000002"/>
    <x v="217"/>
    <d v="2021-07-05T00:00:00"/>
    <n v="40"/>
    <s v="MERINO MAURICIO"/>
    <s v="TOACTAQUISA VARGAS JUAN CARLOS"/>
    <m/>
    <m/>
    <s v="EMPRESA PÚBLICA PROVINCIAL SANTO DOMINGO CONSTRUYE EP"/>
    <n v="2360004350001"/>
    <s v="AYO GUACHAMIN MARCO DAVID"/>
    <m/>
  </r>
  <r>
    <x v="1"/>
    <x v="0"/>
    <x v="1"/>
    <s v="COTBS"/>
    <x v="17"/>
    <x v="0"/>
    <s v="COTBS-EEQ-GAF01-2021"/>
    <m/>
    <n v="5334"/>
    <s v="SERVICIO DE EMPASTE Y PINTURA PARA INSTALACIONES DE LA EMPRESA ELÉCTRICA QUITO."/>
    <x v="2"/>
    <n v="351500"/>
    <m/>
    <m/>
    <m/>
    <m/>
    <m/>
    <n v="351500"/>
    <m/>
    <n v="351500"/>
    <n v="0"/>
    <x v="218"/>
    <d v="2021-07-30T00:00:00"/>
    <n v="64"/>
    <s v="UQUILLAS JAVIER"/>
    <s v="BAQUERO AGUIRRE JUAN CARLOS"/>
    <s v="CARRERA VILLACRES ISADORA DEL ROCIO"/>
    <s v="PILAY PONCE DIANA ESTELA"/>
    <m/>
    <m/>
    <m/>
    <m/>
  </r>
  <r>
    <x v="1"/>
    <x v="0"/>
    <x v="0"/>
    <s v="SIE"/>
    <x v="7"/>
    <x v="0"/>
    <s v="SIE-EEQ-GAF007-2021"/>
    <m/>
    <n v="22610"/>
    <s v="Adquisición de Sillones Ergonómicos y Sillas Cajero para las diferentes áreas de la Empresa Eléctrica Quito"/>
    <x v="4"/>
    <n v="120000"/>
    <n v="120000"/>
    <n v="120000"/>
    <n v="0"/>
    <n v="0"/>
    <n v="0"/>
    <n v="85737.2"/>
    <n v="71000"/>
    <n v="49000"/>
    <n v="36737.199999999997"/>
    <x v="218"/>
    <d v="2021-07-26T00:00:00"/>
    <n v="60"/>
    <s v="URBANO MARGARITA"/>
    <s v="REDROVAN ANDRADE GABRIEL ALEJANDRO"/>
    <s v="ACOSTA LEON HIRALDA PATRICIA"/>
    <s v="ACUÑA SOSA WILLIAM MAURICIO"/>
    <s v="ANDRANGO QUIMBIAMBA PABLO MIGUEL"/>
    <n v="1003653456001"/>
    <s v="HERMOSA RIOS SEBASTIAN EDUARDO"/>
    <m/>
  </r>
  <r>
    <x v="1"/>
    <x v="1"/>
    <x v="0"/>
    <s v="SIE"/>
    <x v="7"/>
    <x v="0"/>
    <s v="SIE-EEQ-GD1E005-2021"/>
    <m/>
    <n v="22527"/>
    <s v="ADQUISICIÓN DE CABLE ACERO GALVANIZADO GRADO SIEMENS MARTIN 3/8 Pulg., DIAM. 7 HILOS, 3153 KG"/>
    <x v="2"/>
    <n v="70200"/>
    <m/>
    <m/>
    <m/>
    <m/>
    <m/>
    <n v="31980"/>
    <m/>
    <n v="70200"/>
    <n v="-38220"/>
    <x v="218"/>
    <d v="2021-08-16T00:00:00"/>
    <n v="81"/>
    <s v="TIPANTA TANIA"/>
    <s v="CALVOPIÑA MOLINA WILSON ADALBERTO"/>
    <m/>
    <m/>
    <m/>
    <m/>
    <m/>
    <m/>
  </r>
  <r>
    <x v="1"/>
    <x v="0"/>
    <x v="0"/>
    <s v="SIE"/>
    <x v="7"/>
    <x v="0"/>
    <s v="SIE-EEQ-GAF008-2021"/>
    <m/>
    <n v="22646"/>
    <s v="ADQUISICIÓN DE ACEITE HIDRÁULICO PARA LA EJECUCIÓN DE LOS MANTENIMIENTOS HIDRÁULICO DE GRÚAS Y CANASTILLAS"/>
    <x v="4"/>
    <n v="37301.550000000003"/>
    <n v="37301.550000000003"/>
    <n v="37301.550000000003"/>
    <n v="0"/>
    <n v="0"/>
    <n v="0"/>
    <n v="37301.550000000003"/>
    <n v="21560"/>
    <n v="15741.550000000003"/>
    <n v="21560"/>
    <x v="218"/>
    <d v="2021-07-26T00:00:00"/>
    <n v="60"/>
    <s v="LARCO DIMARY"/>
    <s v="TOAPANTA LUNA ROBERTO STALIN"/>
    <m/>
    <m/>
    <s v="LUBRICANTES INTERNACIONALES S.A. LUBRISA"/>
    <s v="0991231366001"/>
    <s v="NAVEDA SALAZAR EDISON PATRICIO"/>
    <m/>
  </r>
  <r>
    <x v="1"/>
    <x v="3"/>
    <x v="0"/>
    <s v="SIE"/>
    <x v="7"/>
    <x v="0"/>
    <s v="SIE-EEQ-GGS007-2021"/>
    <m/>
    <n v="22584"/>
    <s v="SUMINISTRO DE BOBINAS DE DISPARO DE MÍNIMA TENSIÓN PARA DISYUNTORES DE MEDIO VOLTAJE 125 VDC"/>
    <x v="4"/>
    <n v="21186.639999999999"/>
    <n v="21186.639999999999"/>
    <n v="21186.639999999999"/>
    <n v="0"/>
    <n v="0"/>
    <n v="0"/>
    <n v="21096"/>
    <n v="11900"/>
    <n v="9286.64"/>
    <n v="11809.36"/>
    <x v="219"/>
    <d v="2021-08-10T00:00:00"/>
    <n v="71"/>
    <s v="TIPANTA TANIA"/>
    <s v="SALCEDO GARCES JAINE RICARDO"/>
    <m/>
    <m/>
    <s v="SIEMENS S.A."/>
    <n v="1790219526001"/>
    <s v="SACANCELA USIÑA MAURO ROBERTO"/>
    <m/>
  </r>
  <r>
    <x v="1"/>
    <x v="0"/>
    <x v="1"/>
    <s v="SIE"/>
    <x v="7"/>
    <x v="0"/>
    <s v="SIE-EEQ-GAF009-2021"/>
    <m/>
    <n v="5355"/>
    <s v="SERVICIO DE MANTENIMIENTO PREVENTIVO Y CORRECTIVO DE MÁQUINAS MEDIDORAS DE CONDUCTORES ELÉCTRICOS PARA REALIZAR Y DEVANAR BOBINAS"/>
    <x v="2"/>
    <n v="30000"/>
    <m/>
    <m/>
    <m/>
    <m/>
    <m/>
    <n v="30000"/>
    <m/>
    <n v="30000"/>
    <n v="0"/>
    <x v="220"/>
    <d v="2021-08-02T00:00:00"/>
    <n v="62"/>
    <s v="URBANO MARGARITA"/>
    <s v="SARAVIA RODRIGUEZ JUAN CARLOS"/>
    <m/>
    <m/>
    <m/>
    <m/>
    <m/>
    <m/>
  </r>
  <r>
    <x v="1"/>
    <x v="0"/>
    <x v="0"/>
    <s v="CE"/>
    <x v="0"/>
    <x v="1"/>
    <s v="CATE-EEQ-GAF005-2021"/>
    <s v="CE-20210002058105"/>
    <n v="22759"/>
    <s v="PARES DE PILAS AA (ALCALINA)"/>
    <x v="1"/>
    <n v="34.799999999999997"/>
    <m/>
    <m/>
    <m/>
    <m/>
    <m/>
    <n v="23.2"/>
    <m/>
    <n v="34.799999999999997"/>
    <n v="-11.599999999999998"/>
    <x v="216"/>
    <d v="2021-08-05T00:00:00"/>
    <n v="2"/>
    <s v="LARCO DIMARY"/>
    <s v="N/A"/>
    <m/>
    <m/>
    <s v="FALCONI CISNEROS JOSE LUIS"/>
    <n v="1715241525001"/>
    <s v="SERRANO MUÑOZ SHIRLEY CAROLINA"/>
    <m/>
  </r>
  <r>
    <x v="1"/>
    <x v="0"/>
    <x v="0"/>
    <s v="CE"/>
    <x v="0"/>
    <x v="1"/>
    <s v="CATE-EEQ-GAF003-2021"/>
    <s v="CE-20210002027459"/>
    <n v="22578"/>
    <s v="MARCADOR PERMANENTE VERDE PUNTA GRUESA"/>
    <x v="1"/>
    <n v="44.8"/>
    <m/>
    <m/>
    <m/>
    <m/>
    <m/>
    <n v="24"/>
    <n v="24"/>
    <n v="20.799999999999997"/>
    <n v="3.2000000000000028"/>
    <x v="193"/>
    <d v="2021-06-08T00:00:00"/>
    <n v="4"/>
    <s v="TIPANTA TANIA"/>
    <s v="N/A"/>
    <m/>
    <m/>
    <s v="COMPAÑIA GENERAL DE COMERCIO COGECOMSA S. A."/>
    <n v="1790732657001"/>
    <s v="BURBANO ALEJANDRA"/>
    <m/>
  </r>
  <r>
    <x v="1"/>
    <x v="0"/>
    <x v="0"/>
    <s v="CE"/>
    <x v="0"/>
    <x v="1"/>
    <s v="CATE-EEQ-GAF003-2021"/>
    <s v="CE-20210002027329"/>
    <n v="22578"/>
    <s v="GOMA LIQUIDA DE 120 CC"/>
    <x v="1"/>
    <n v="50.43"/>
    <m/>
    <m/>
    <m/>
    <m/>
    <m/>
    <n v="32.594999999999999"/>
    <n v="32.594999999999999"/>
    <n v="17.835000000000001"/>
    <n v="14.759999999999998"/>
    <x v="193"/>
    <d v="2021-06-08T00:00:00"/>
    <n v="4"/>
    <s v="TIPANTA TANIA"/>
    <s v="N/A"/>
    <m/>
    <m/>
    <s v="CODYXO PAPER CIA. LTDA."/>
    <n v="1791775643001"/>
    <s v="BURBANO ALEJANDRA"/>
    <m/>
  </r>
  <r>
    <x v="1"/>
    <x v="0"/>
    <x v="0"/>
    <s v="CE"/>
    <x v="0"/>
    <x v="0"/>
    <s v="CATE-EEQ-GAF003-2021"/>
    <s v="CE-20210002027300"/>
    <n v="22578"/>
    <s v="TIJERAS MEDIANAS DE 6 PULGADAS"/>
    <x v="1"/>
    <n v="74.36"/>
    <m/>
    <m/>
    <m/>
    <m/>
    <m/>
    <n v="52.195"/>
    <n v="52.195"/>
    <n v="22.164999999999999"/>
    <n v="30.03"/>
    <x v="193"/>
    <d v="2021-06-08T00:00:00"/>
    <n v="4"/>
    <s v="TIPANTA TANIA"/>
    <s v="N/A"/>
    <m/>
    <m/>
    <s v="CODYXO PAPER CIA. LTDA."/>
    <n v="1791775643001"/>
    <m/>
    <m/>
  </r>
  <r>
    <x v="1"/>
    <x v="0"/>
    <x v="0"/>
    <s v="CE"/>
    <x v="0"/>
    <x v="1"/>
    <s v="CATE-EEQ-GAF003-2021"/>
    <s v="CE-20210002027301"/>
    <n v="22578"/>
    <s v="ESTILETE MEDIANO"/>
    <x v="1"/>
    <n v="80.64"/>
    <m/>
    <m/>
    <m/>
    <m/>
    <m/>
    <n v="16.32"/>
    <n v="16.32"/>
    <n v="64.319999999999993"/>
    <n v="-47.999999999999993"/>
    <x v="193"/>
    <d v="2021-06-08T00:00:00"/>
    <n v="4"/>
    <s v="TIPANTA TANIA"/>
    <s v="N/A"/>
    <m/>
    <m/>
    <s v="CODYXO PAPER CIA. LTDA."/>
    <n v="1791775643001"/>
    <s v="BURBANO ALEJANDRA"/>
    <m/>
  </r>
  <r>
    <x v="1"/>
    <x v="0"/>
    <x v="0"/>
    <s v="CE"/>
    <x v="0"/>
    <x v="1"/>
    <s v="CATE-EEQ-GAF003-2021"/>
    <s v="CE-20210002027322"/>
    <n v="22578"/>
    <s v="BORRADOR (MEDIANO) PARA LAPIZ"/>
    <x v="1"/>
    <n v="127.54"/>
    <m/>
    <m/>
    <m/>
    <m/>
    <m/>
    <n v="63.77"/>
    <n v="63.77"/>
    <n v="63.77"/>
    <n v="0"/>
    <x v="193"/>
    <d v="2021-06-08T00:00:00"/>
    <n v="4"/>
    <s v="TIPANTA TANIA"/>
    <s v="N/A"/>
    <m/>
    <m/>
    <s v="COMPAÑIA GENERAL DE COMERCIO COGECOMSA S. A."/>
    <n v="1790732657001"/>
    <s v="BURBANO ALEJANDRA"/>
    <m/>
  </r>
  <r>
    <x v="1"/>
    <x v="0"/>
    <x v="0"/>
    <s v="CE"/>
    <x v="0"/>
    <x v="1"/>
    <s v="CATE-EEQ-GAF003-2021"/>
    <s v="CE-20210002027585"/>
    <n v="22578"/>
    <s v="CARPETA FOLDER DE CARTULINA KRAFT (VINCHA INCLUIDA)"/>
    <x v="1"/>
    <n v="140"/>
    <m/>
    <m/>
    <m/>
    <m/>
    <m/>
    <n v="90"/>
    <n v="90"/>
    <n v="50"/>
    <n v="40"/>
    <x v="193"/>
    <d v="2021-06-08T00:00:00"/>
    <n v="4"/>
    <s v="TIPANTA TANIA"/>
    <s v="N/A"/>
    <m/>
    <m/>
    <s v="COMPAÑIA GENERAL DE COMERCIO COGECOMSA S. A."/>
    <n v="1790732657001"/>
    <s v="BURBANO ALEJANDRA"/>
    <m/>
  </r>
  <r>
    <x v="1"/>
    <x v="0"/>
    <x v="0"/>
    <s v="CE"/>
    <x v="0"/>
    <x v="1"/>
    <s v="CATE-EEQ-GAF003-2021"/>
    <s v="CE-20210002027478"/>
    <n v="22578"/>
    <s v="MASKING DE 1 PULG. X 40 YARDAS MULTIUSO"/>
    <x v="1"/>
    <n v="182.7"/>
    <m/>
    <m/>
    <m/>
    <m/>
    <m/>
    <n v="99.47"/>
    <n v="99.47"/>
    <n v="83.22999999999999"/>
    <n v="16.240000000000009"/>
    <x v="193"/>
    <d v="2021-06-08T00:00:00"/>
    <n v="4"/>
    <s v="TIPANTA TANIA"/>
    <s v="N/A"/>
    <m/>
    <m/>
    <s v="Falconi Cisneros Jose Luis"/>
    <n v="1715241525001"/>
    <s v="BURBANO ALEJANDRA"/>
    <m/>
  </r>
  <r>
    <x v="1"/>
    <x v="0"/>
    <x v="0"/>
    <s v="CE"/>
    <x v="0"/>
    <x v="1"/>
    <s v="CATE-EEQ-GAF005-2021"/>
    <s v="CE-20210002058071"/>
    <n v="22759"/>
    <s v="PARES DE PILAS AA RECARGABLE"/>
    <x v="1"/>
    <n v="205.48"/>
    <m/>
    <m/>
    <m/>
    <m/>
    <m/>
    <n v="64.680000000000007"/>
    <n v="64.680000000000007"/>
    <n v="140.79999999999998"/>
    <n v="-76.119999999999976"/>
    <x v="216"/>
    <d v="2021-08-05T00:00:00"/>
    <n v="2"/>
    <s v="LARCO DIMARY"/>
    <s v="N/A"/>
    <m/>
    <m/>
    <s v="JURADO VILLAGOMEZ EDISON ANCIZAR"/>
    <n v="1710059575001"/>
    <s v="SERRANO MUÑOZ SHIRLEY CAROLINA"/>
    <m/>
  </r>
  <r>
    <x v="1"/>
    <x v="0"/>
    <x v="0"/>
    <s v="CE"/>
    <x v="0"/>
    <x v="1"/>
    <s v="CATE-EEQ-GAF003-2021"/>
    <s v="CE-20210002027559"/>
    <n v="22578"/>
    <s v="MARCADOR PERMANENTE ROJO PUNTA GRUESA"/>
    <x v="1"/>
    <n v="211.12"/>
    <m/>
    <m/>
    <m/>
    <m/>
    <m/>
    <n v="94.25"/>
    <n v="94.25"/>
    <n v="116.87"/>
    <n v="-22.620000000000005"/>
    <x v="193"/>
    <d v="2021-06-08T00:00:00"/>
    <n v="4"/>
    <s v="TIPANTA TANIA"/>
    <s v="N/A"/>
    <m/>
    <m/>
    <s v="COMPAÑIA GENERAL DE COMERCIO COGECOMSA S. A."/>
    <n v="1790732657001"/>
    <s v="BURBANO ALEJANDRA"/>
    <m/>
  </r>
  <r>
    <x v="1"/>
    <x v="0"/>
    <x v="0"/>
    <s v="CE"/>
    <x v="0"/>
    <x v="1"/>
    <s v="CATE-EEQ-GAF005-2021"/>
    <s v="CE-20210002058107"/>
    <n v="22759"/>
    <s v="PARES DE PILAS C (ALCALINA)"/>
    <x v="1"/>
    <n v="243.36"/>
    <m/>
    <m/>
    <m/>
    <m/>
    <m/>
    <n v="144"/>
    <n v="144"/>
    <n v="99.360000000000014"/>
    <n v="44.639999999999986"/>
    <x v="216"/>
    <d v="2021-08-05T00:00:00"/>
    <n v="2"/>
    <s v="LARCO DIMARY"/>
    <s v="N/A"/>
    <m/>
    <m/>
    <s v="COMPAÑIA GENERAL DE COMERCIO COGECOMSA S. A."/>
    <n v="1790732657001"/>
    <s v="SERRANO MUÑOZ SHIRLEY CAROLINA"/>
    <m/>
  </r>
  <r>
    <x v="1"/>
    <x v="0"/>
    <x v="0"/>
    <s v="CE"/>
    <x v="0"/>
    <x v="1"/>
    <s v="CATE-EEQ-GAF003-2021"/>
    <s v="CE-20210002027390"/>
    <n v="22578"/>
    <s v="SEPARADORES PLASTICOS A4 FUNDA ABECEDARIO"/>
    <x v="1"/>
    <n v="248.4"/>
    <m/>
    <m/>
    <m/>
    <m/>
    <m/>
    <n v="294.8"/>
    <n v="294.8"/>
    <n v="-46.400000000000006"/>
    <n v="341.20000000000005"/>
    <x v="193"/>
    <d v="2021-06-08T00:00:00"/>
    <n v="4"/>
    <s v="TIPANTA TANIA"/>
    <s v="N/A"/>
    <m/>
    <m/>
    <s v="COMPAÑIA GENERAL DE COMERCIO COGECOMSA S. A."/>
    <n v="1790732657001"/>
    <s v="BURBANO ALEJANDRA"/>
    <m/>
  </r>
  <r>
    <x v="1"/>
    <x v="0"/>
    <x v="0"/>
    <s v="CE"/>
    <x v="0"/>
    <x v="1"/>
    <s v="CATE-EEQ-GAF003-2021"/>
    <s v="CE-20210002027557"/>
    <n v="22578"/>
    <s v="RESALTADORES VARIOS COLORES"/>
    <x v="1"/>
    <n v="485.64"/>
    <m/>
    <m/>
    <m/>
    <m/>
    <m/>
    <n v="178.06800000000001"/>
    <n v="178.06800000000001"/>
    <n v="307.572"/>
    <n v="-129.50399999999999"/>
    <x v="193"/>
    <d v="2021-06-08T00:00:00"/>
    <n v="4"/>
    <s v="TIPANTA TANIA"/>
    <s v="N/A"/>
    <m/>
    <m/>
    <s v="CODYXO PAPER CIA. LTDA."/>
    <n v="1791775643001"/>
    <s v="BURBANO ALEJANDRA"/>
    <m/>
  </r>
  <r>
    <x v="1"/>
    <x v="0"/>
    <x v="0"/>
    <s v="CE"/>
    <x v="0"/>
    <x v="1"/>
    <s v="CATE-EEQ-GAF003-2021"/>
    <s v="CE-20210002027321"/>
    <n v="22578"/>
    <s v="VINCHAS METALICAS DE CARPETA CAJA DE 50 U"/>
    <x v="1"/>
    <n v="670.98"/>
    <m/>
    <m/>
    <m/>
    <m/>
    <m/>
    <n v="617.80799999999999"/>
    <n v="617.80799999999999"/>
    <n v="53.172000000000025"/>
    <n v="564.63599999999997"/>
    <x v="193"/>
    <d v="2021-06-08T00:00:00"/>
    <n v="4"/>
    <s v="TIPANTA TANIA"/>
    <s v="N/A"/>
    <m/>
    <m/>
    <s v="COMPAÑIA GENERAL DE COMERCIO COGECOMSA S. A."/>
    <n v="1790732657001"/>
    <s v="BURBANO ALEJANDRA"/>
    <m/>
  </r>
  <r>
    <x v="1"/>
    <x v="5"/>
    <x v="1"/>
    <s v="RES"/>
    <x v="6"/>
    <x v="0"/>
    <s v="RES-EEQ-GG004-2021"/>
    <m/>
    <n v="5390"/>
    <s v="PRODUCCIÓN Y PAUTA DE PUBLICIDAD DE INTERÉS PARA LOS CLIENTES Y USUARIOS IMPRESOS, RADIO, PANTALLAS, VALLAS Y REDES SOCIALES"/>
    <x v="2"/>
    <n v="120000"/>
    <m/>
    <m/>
    <m/>
    <m/>
    <m/>
    <n v="120000"/>
    <m/>
    <n v="120000"/>
    <n v="0"/>
    <x v="221"/>
    <d v="2021-06-24T00:00:00"/>
    <n v="16"/>
    <s v="MERINO MAURICIO"/>
    <s v="CARAVALI ALBUJA CARINA PAOLA"/>
    <m/>
    <m/>
    <m/>
    <m/>
    <m/>
    <m/>
  </r>
  <r>
    <x v="1"/>
    <x v="1"/>
    <x v="0"/>
    <s v="SIE"/>
    <x v="7"/>
    <x v="0"/>
    <s v="SIE-EEQ-GD1C003-2021"/>
    <m/>
    <n v="22550"/>
    <s v="ADQUISICIÓN DE IGNITORES TIPO SUPERPOSICIÓN PARA LÁMPARAS DE VAPOR DE SODIO DE 100 A 400 W"/>
    <x v="2"/>
    <n v="172500"/>
    <m/>
    <m/>
    <m/>
    <m/>
    <m/>
    <n v="139625"/>
    <m/>
    <n v="172500"/>
    <n v="-32875"/>
    <x v="221"/>
    <d v="2021-10-12T00:00:00"/>
    <n v="126"/>
    <s v="LARCO DIMARY"/>
    <s v="NARANJO DEMERA EDISON"/>
    <s v="ZAPATA VERDEZOTO JOSE DAMIAN"/>
    <s v="PAREDES VARGAS ESTEBAN DARIO"/>
    <m/>
    <m/>
    <m/>
    <m/>
  </r>
  <r>
    <x v="1"/>
    <x v="1"/>
    <x v="0"/>
    <s v="SIE"/>
    <x v="7"/>
    <x v="0"/>
    <s v="SIE-EEQ-GD1C008-2021"/>
    <m/>
    <n v="22551"/>
    <s v="ADQUISICIÓN DE LÁMPARAS VAPOR DE SODIO, TUBULAR CLARA, ALTA PRESIÓN, VARIAS POTENCIAS"/>
    <x v="4"/>
    <n v="474750"/>
    <n v="72052.83"/>
    <n v="72052.83"/>
    <n v="0"/>
    <n v="0"/>
    <n v="0"/>
    <n v="46841.79"/>
    <n v="32735.8"/>
    <n v="442014.2"/>
    <n v="-395172.41000000003"/>
    <x v="222"/>
    <d v="2021-08-12T00:00:00"/>
    <n v="63"/>
    <s v="TIPANTA TANIA"/>
    <s v="ZAPATA VERDEZOTO JOSE DAMIAN"/>
    <m/>
    <m/>
    <s v="MARRIOTT S.A."/>
    <s v="0990247595001"/>
    <s v="YANEZ GUAMANTICA LUIS ERNESTO"/>
    <m/>
  </r>
  <r>
    <x v="1"/>
    <x v="1"/>
    <x v="1"/>
    <s v="COTBS"/>
    <x v="2"/>
    <x v="0"/>
    <s v="COTBS-EEQ-GD003-2021"/>
    <m/>
    <n v="5375"/>
    <s v="SERVICIO DE ALBAÑILERÍA PARA CONSTRUCCIÓN DE REDES DE ALUMBRADO PÚBLICO SOTERRADAS EN EL ÁREA DE SERVICIO EEQ. S.A."/>
    <x v="4"/>
    <n v="180000"/>
    <n v="44384.01"/>
    <n v="44384.01"/>
    <n v="0"/>
    <n v="0"/>
    <n v="0"/>
    <n v="171591.84"/>
    <n v="137245.20000000001"/>
    <n v="42754.799999999988"/>
    <n v="128837.04000000001"/>
    <x v="222"/>
    <d v="2021-09-14T00:00:00"/>
    <n v="96"/>
    <s v="UQUILLAS JAVIER"/>
    <s v="NARANJO DEMERA EDISON"/>
    <s v="ZAPATA VERDEZOTO JOSE DAMIAN"/>
    <s v="TASINCHANA CHICAIZA DIEGO FERNANDO"/>
    <s v="TOAPANTA QUITIO LUIS FERNANDO"/>
    <s v="1710203314001"/>
    <s v="ROVALINO HIDALGO ANDRES RICARDO"/>
    <m/>
  </r>
  <r>
    <x v="1"/>
    <x v="3"/>
    <x v="0"/>
    <s v="SIE"/>
    <x v="7"/>
    <x v="0"/>
    <s v="SIE-EEQ-GGS009-2021"/>
    <m/>
    <n v="22559"/>
    <s v="ADQUISICIÓN DE CONDUCTOR DE ALTA TEMPERATURA 1000 AMPERIOS, INCLUYE EL SUMINISTRO DE HERRAJES DE ALTA TEMPERATURA"/>
    <x v="4"/>
    <n v="198256"/>
    <n v="198256"/>
    <n v="198256"/>
    <n v="0"/>
    <n v="0"/>
    <n v="0"/>
    <n v="197173"/>
    <n v="135216.35999999999"/>
    <n v="63039.640000000014"/>
    <n v="134133.35999999999"/>
    <x v="222"/>
    <d v="2021-09-21T00:00:00"/>
    <n v="103"/>
    <s v="ANDRADE OLGA"/>
    <s v="MERIZALDE MARTINEZ JUAN OSWALDO"/>
    <s v="CARRERA SILVA JUAN GABRIEL"/>
    <s v="CARRERA ANALUISA VICTOR DAVID"/>
    <s v="WORKTRYMEC ELECTROMECANICA CIA. LTDA"/>
    <s v="1792131286001"/>
    <s v="SEGOVIA SEGOVIA EDWIN VICENTE"/>
    <m/>
  </r>
  <r>
    <x v="1"/>
    <x v="3"/>
    <x v="0"/>
    <s v="RES"/>
    <x v="6"/>
    <x v="0"/>
    <s v="RES-EEQ-GGS005-2021"/>
    <m/>
    <n v="22575"/>
    <s v="SUMINISTRO DEL SISTEMA DE CONTROL DE LA CENTRAL HIDROELÉCTRICA NAYÓN"/>
    <x v="4"/>
    <n v="83930"/>
    <n v="83930"/>
    <n v="83930"/>
    <n v="0"/>
    <n v="0"/>
    <n v="0"/>
    <n v="83750"/>
    <n v="83750"/>
    <n v="180"/>
    <n v="83570"/>
    <x v="222"/>
    <d v="2021-08-03T00:00:00"/>
    <n v="54"/>
    <s v="MERINO MAURICIO"/>
    <s v="SALCEDO GARCES JAINE RICARDO"/>
    <m/>
    <m/>
    <s v="SCHNEIDER ELECTRIC ECUADOR S.A. SCHNELECTRIC"/>
    <n v="1791274946001"/>
    <s v="TRUJILLO MAYA ANDREA PAULINA"/>
    <m/>
  </r>
  <r>
    <x v="1"/>
    <x v="1"/>
    <x v="0"/>
    <s v="SIE"/>
    <x v="7"/>
    <x v="0"/>
    <s v="SIE-EEQ-GD1C006-2021"/>
    <m/>
    <n v="22554"/>
    <s v="ADQUISICIÓN DE FOTOCONTROLES DE 120 V, 1000 W O 1800 VA, SIN BASE"/>
    <x v="4"/>
    <n v="62400"/>
    <n v="9562.7999999999993"/>
    <n v="9562.7999999999993"/>
    <n v="0"/>
    <n v="0"/>
    <n v="0"/>
    <n v="7478.6"/>
    <n v="4597.5"/>
    <n v="57802.5"/>
    <n v="-50323.9"/>
    <x v="222"/>
    <d v="2021-07-29T00:00:00"/>
    <n v="49"/>
    <s v="LARCO DIMARY"/>
    <s v="PAREDES VARGAS ESTEBAN DARIO"/>
    <m/>
    <m/>
    <s v="MARRIOTT S.A."/>
    <s v="0990247595001"/>
    <s v="YANEZ GUAMANTICA LUIS ERNESTO"/>
    <m/>
  </r>
  <r>
    <x v="1"/>
    <x v="3"/>
    <x v="0"/>
    <s v="SIE"/>
    <x v="7"/>
    <x v="0"/>
    <s v="SIE-EEQ-GGS010-2021"/>
    <m/>
    <n v="22638"/>
    <s v="ADQUISICIÓN DE CABLES Y MATERIAL DE FIBRA ÓPTICA PARA USO EN VARIAS SUBESTACIONES"/>
    <x v="4"/>
    <n v="57054.1"/>
    <n v="57054.1"/>
    <n v="57054.1"/>
    <n v="0"/>
    <n v="0"/>
    <n v="0"/>
    <n v="28852.02"/>
    <n v="8050"/>
    <n v="49004.1"/>
    <n v="-20152.079999999998"/>
    <x v="223"/>
    <d v="2021-07-30T00:00:00"/>
    <n v="49"/>
    <s v="LARCO DIMARY"/>
    <s v="ECHEVERRIA PABLO"/>
    <m/>
    <m/>
    <s v="ROJAS BLANCO EDUARDO ERNESTO"/>
    <n v="1718220112001"/>
    <s v="GALLO SALAZAR JORGE FERNANDO"/>
    <m/>
  </r>
  <r>
    <x v="1"/>
    <x v="1"/>
    <x v="0"/>
    <s v="CE"/>
    <x v="0"/>
    <x v="0"/>
    <s v="CATE-EEQ-GD001-2021"/>
    <s v="CE-20210002028402"/>
    <n v="22546"/>
    <s v="CONDUCTOR DE Al, DESNUDO, CABLEADO, AAC, 4 AWG, 7 HILOS"/>
    <x v="1"/>
    <n v="3000"/>
    <m/>
    <m/>
    <m/>
    <m/>
    <m/>
    <n v="1171.1964285714284"/>
    <n v="1171.1964285714284"/>
    <n v="1828.8035714285716"/>
    <n v="-657.60714285714312"/>
    <x v="224"/>
    <d v="2021-06-09T00:00:00"/>
    <n v="2"/>
    <s v="ANDRADE OLGA"/>
    <s v="N/A"/>
    <m/>
    <m/>
    <s v="INDUSTRIA ECUATORIANA DE CABLES INCABLE S.A."/>
    <m/>
    <m/>
    <m/>
  </r>
  <r>
    <x v="1"/>
    <x v="1"/>
    <x v="0"/>
    <s v="CE"/>
    <x v="0"/>
    <x v="1"/>
    <s v="CATE-EEQ-GD001-2021"/>
    <s v="CE-20210002028412"/>
    <n v="22546"/>
    <s v="CONDUCTOR DE Al, DESNUDO, CABLEADO, AAC, 2 AWG, 7 HILOS"/>
    <x v="1"/>
    <n v="12650"/>
    <m/>
    <m/>
    <m/>
    <m/>
    <m/>
    <n v="7130"/>
    <n v="7130"/>
    <n v="5520"/>
    <n v="1610"/>
    <x v="224"/>
    <d v="2021-06-09T00:00:00"/>
    <n v="2"/>
    <s v="ANDRADE OLGA"/>
    <s v="N/A"/>
    <m/>
    <m/>
    <s v="CONELSA CONDUCTORES ELECTRICOS S.A."/>
    <m/>
    <m/>
    <m/>
  </r>
  <r>
    <x v="1"/>
    <x v="1"/>
    <x v="0"/>
    <s v="CE"/>
    <x v="0"/>
    <x v="1"/>
    <s v="CATE-EEQ-GD001-2021"/>
    <s v="CE-20210002028437"/>
    <n v="22546"/>
    <s v="CONDUCTOR DE Al, DESNUDO, CABLEADO, AAC, 1/0 AWG, 7 HILOS"/>
    <x v="1"/>
    <n v="28500"/>
    <m/>
    <m/>
    <m/>
    <m/>
    <m/>
    <n v="18771.999999999996"/>
    <n v="18771.999999999996"/>
    <n v="9728.0000000000036"/>
    <n v="9043.9999999999927"/>
    <x v="224"/>
    <d v="2021-06-09T00:00:00"/>
    <n v="2"/>
    <s v="ANDRADE OLGA"/>
    <s v="N/A"/>
    <m/>
    <m/>
    <s v="CONELSA CONDUCTORES ELECTRICOS S.A."/>
    <m/>
    <m/>
    <m/>
  </r>
  <r>
    <x v="1"/>
    <x v="1"/>
    <x v="0"/>
    <s v="CE"/>
    <x v="0"/>
    <x v="1"/>
    <s v="CATE-EEQ-GD001-2021"/>
    <s v="CE-20210002028439"/>
    <n v="22546"/>
    <s v="CONDUCTOR DE Al, DESNUDO, CABLEADO, AAC, 2/0 AWG, 7 HILOS"/>
    <x v="1"/>
    <n v="46550"/>
    <m/>
    <m/>
    <m/>
    <m/>
    <m/>
    <n v="28909.999999999996"/>
    <n v="28909.999999999996"/>
    <n v="17640.000000000004"/>
    <n v="11269.999999999993"/>
    <x v="224"/>
    <d v="2021-06-09T00:00:00"/>
    <n v="2"/>
    <s v="ANDRADE OLGA"/>
    <s v="N/A"/>
    <m/>
    <m/>
    <s v="CONELSA CONDUCTORES ELECTRICOS S.A."/>
    <m/>
    <m/>
    <m/>
  </r>
  <r>
    <x v="1"/>
    <x v="1"/>
    <x v="0"/>
    <s v="CE"/>
    <x v="0"/>
    <x v="1"/>
    <s v="CATE-EEQ-GD001-2021"/>
    <s v="CE-20210002028455"/>
    <n v="22546"/>
    <s v="CONDUCTOR DE Al, DESNUDO, CABLEADO, AAC, 3/0 AWG, 7 HILOS"/>
    <x v="1"/>
    <n v="104000"/>
    <m/>
    <m/>
    <m/>
    <m/>
    <m/>
    <n v="59199.999999999993"/>
    <n v="59199.999999999993"/>
    <n v="44800.000000000007"/>
    <n v="14399.999999999985"/>
    <x v="224"/>
    <d v="2021-06-09T00:00:00"/>
    <n v="2"/>
    <s v="ANDRADE OLGA"/>
    <s v="N/A"/>
    <m/>
    <m/>
    <s v="CONELSA CONDUCTORES ELECTRICOS S.A."/>
    <m/>
    <m/>
    <m/>
  </r>
  <r>
    <x v="1"/>
    <x v="1"/>
    <x v="0"/>
    <s v="CE"/>
    <x v="0"/>
    <x v="1"/>
    <s v="CATE-EEQ-GD001-2021"/>
    <s v="CE-20210002028456"/>
    <n v="22546"/>
    <s v="CONDUCTOR DE Al, DESNUDO, CABLEADO, AAC, 4/0 AWG, 7 HILOS"/>
    <x v="1"/>
    <n v="132000"/>
    <m/>
    <m/>
    <m/>
    <m/>
    <m/>
    <n v="74400"/>
    <n v="74400"/>
    <n v="57600"/>
    <n v="16800"/>
    <x v="224"/>
    <d v="2021-06-09T00:00:00"/>
    <n v="2"/>
    <s v="ANDRADE OLGA"/>
    <s v="N/A"/>
    <m/>
    <m/>
    <s v="CONELSA CONDUCTORES ELECTRICOS S.A."/>
    <m/>
    <m/>
    <m/>
  </r>
  <r>
    <x v="1"/>
    <x v="1"/>
    <x v="0"/>
    <s v="CE"/>
    <x v="0"/>
    <x v="1"/>
    <s v="CATE-EEQ-GD001-2021"/>
    <s v="CE-20210002028458"/>
    <n v="22546"/>
    <s v="CONDUCTOR DE Al, DESNUDO, CABLEADO, ACSR, 2 AWG, 7 (6/1) HILOS"/>
    <x v="1"/>
    <n v="6000"/>
    <m/>
    <m/>
    <m/>
    <m/>
    <m/>
    <n v="3809.9999999999995"/>
    <n v="3809.9999999999995"/>
    <n v="2190.0000000000005"/>
    <n v="1619.9999999999991"/>
    <x v="224"/>
    <d v="2021-06-09T00:00:00"/>
    <n v="2"/>
    <s v="ANDRADE OLGA"/>
    <s v="N/A"/>
    <m/>
    <m/>
    <s v="CONELSA CONDUCTORES ELECTRICOS S.A."/>
    <m/>
    <m/>
    <m/>
  </r>
  <r>
    <x v="1"/>
    <x v="1"/>
    <x v="0"/>
    <s v="CE"/>
    <x v="0"/>
    <x v="1"/>
    <s v="CATE-EEQ-GD001-2021"/>
    <s v="CE-20210002028460"/>
    <n v="22546"/>
    <s v="CONDUCTOR DE Al, DESNUDO, CABLEADO, ACSR, 1/0 AWG, 7 (6/1) HILOS"/>
    <x v="1"/>
    <n v="99750"/>
    <m/>
    <m/>
    <m/>
    <m/>
    <m/>
    <n v="56144.999999999993"/>
    <n v="56144.999999999993"/>
    <n v="43605.000000000007"/>
    <n v="12539.999999999985"/>
    <x v="224"/>
    <d v="2021-06-09T00:00:00"/>
    <n v="2"/>
    <s v="ANDRADE OLGA"/>
    <s v="N/A"/>
    <m/>
    <m/>
    <s v="CONELSA CONDUCTORES ELECTRICOS S.A."/>
    <m/>
    <m/>
    <m/>
  </r>
  <r>
    <x v="1"/>
    <x v="1"/>
    <x v="0"/>
    <s v="CE"/>
    <x v="0"/>
    <x v="1"/>
    <s v="CATE-EEQ-GD001-2021"/>
    <s v="CE-20210002028465"/>
    <n v="22546"/>
    <s v="CONDUCTOR DE Al, DESNUDO, CABLEADO, ACSR, 2/0 AWG, 7 (6/1) HILOS"/>
    <x v="1"/>
    <n v="22500"/>
    <m/>
    <m/>
    <m/>
    <m/>
    <m/>
    <n v="18100"/>
    <n v="18100"/>
    <n v="4400"/>
    <n v="13700"/>
    <x v="224"/>
    <d v="2021-06-09T00:00:00"/>
    <n v="2"/>
    <s v="ANDRADE OLGA"/>
    <s v="N/A"/>
    <m/>
    <m/>
    <s v="CONELSA CONDUCTORES ELECTRICOS S.A."/>
    <m/>
    <m/>
    <m/>
  </r>
  <r>
    <x v="1"/>
    <x v="1"/>
    <x v="0"/>
    <s v="CE"/>
    <x v="0"/>
    <x v="1"/>
    <s v="CATE-EEQ-GD001-2021"/>
    <s v="CE-20210002028467"/>
    <n v="22546"/>
    <s v="CONDUCTOR DE Al, DESNUDO, CABLEADO, ACSR, 4/0 AWG, 7 (6/1) HILOS"/>
    <x v="1"/>
    <n v="95000"/>
    <m/>
    <m/>
    <m/>
    <m/>
    <m/>
    <n v="59099.999999999993"/>
    <n v="59099.999999999993"/>
    <n v="35900.000000000007"/>
    <n v="23199.999999999985"/>
    <x v="224"/>
    <d v="2021-06-09T00:00:00"/>
    <n v="2"/>
    <s v="ANDRADE OLGA"/>
    <s v="N/A"/>
    <m/>
    <m/>
    <s v="CONELSA CONDUCTORES ELECTRICOS S.A."/>
    <m/>
    <m/>
    <m/>
  </r>
  <r>
    <x v="1"/>
    <x v="1"/>
    <x v="1"/>
    <s v="COTBS"/>
    <x v="2"/>
    <x v="0"/>
    <s v="COTBS-EEQ-GD004-2021"/>
    <m/>
    <n v="5378"/>
    <s v="SERVICIO DE MANO DE OBRA PARA CONSTRUCCIÓN DE REDES DE ALUMBRADO PÚBLICO ZONA SUR, AREA URBANA, AREA RURAL Y OTROS"/>
    <x v="4"/>
    <n v="200000"/>
    <n v="200000"/>
    <n v="49315.03"/>
    <n v="150684.97"/>
    <n v="0"/>
    <n v="0"/>
    <n v="192404.66"/>
    <n v="171239.52"/>
    <n v="28760.48000000001"/>
    <n v="163644.18"/>
    <x v="225"/>
    <d v="2021-10-05T00:00:00"/>
    <n v="113"/>
    <s v="UQUILLAS JAVIER"/>
    <s v="NARANJO DEMERA EDISON"/>
    <s v="ZAPATA VERDEZOTO JOSE DAMIAN"/>
    <s v="TASINCHANA CHICAIZA DIEGO FERNANDO"/>
    <s v="REINOSO MASAPANTA _x000a_MARCELO FERNANDO"/>
    <s v="1002601779001"/>
    <s v="TASINCHARA CHICAIZA DIEGO FERNANDO"/>
    <m/>
  </r>
  <r>
    <x v="1"/>
    <x v="0"/>
    <x v="0"/>
    <s v="SIE"/>
    <x v="7"/>
    <x v="0"/>
    <s v="SIE-EEQ-GAF011-2021"/>
    <m/>
    <n v="22635"/>
    <s v="ADQUISICIÓN DE PERNOS ESPARRAGOS DE ACERO GALVANIZADO EN CALIENTE, PARA EL ENSAMBLAJE DE HERRAJES METÁLICOS"/>
    <x v="4"/>
    <n v="67318.78"/>
    <n v="67318.78"/>
    <n v="67318.78"/>
    <n v="0"/>
    <n v="0"/>
    <n v="0"/>
    <n v="66311.399999999994"/>
    <n v="63490"/>
    <n v="3828.7799999999988"/>
    <n v="62482.619999999995"/>
    <x v="225"/>
    <d v="2021-08-12T00:00:00"/>
    <n v="59"/>
    <s v="MUÑOZ ANDREA"/>
    <s v="TOAPANTA LUNA ROBERTO STALIN"/>
    <s v="MUÑOZ FIALLOS JOSE MELECIO"/>
    <s v="_x0009_CEVALLOS COLLAGUAZO MARCO FABIAN"/>
    <s v="MECIAS DELGADO MATILDE SEBASTIANA"/>
    <s v="1705410692001"/>
    <s v="CASTRO RAMIREZ DIEGO JAVIER"/>
    <m/>
  </r>
  <r>
    <x v="1"/>
    <x v="1"/>
    <x v="1"/>
    <s v="COTBS"/>
    <x v="2"/>
    <x v="0"/>
    <s v="COTBS-EEQ-GD002-2021"/>
    <m/>
    <n v="5376"/>
    <s v="SERVICIO DE MANO DE OBRA PARA CONSTRUCCIÓN DE REDES DE ALUMBRADO PÚBLICO ZONA NORTE, AREA URBANA, AREA RURAL Y OTROS."/>
    <x v="4"/>
    <n v="211000"/>
    <n v="211000"/>
    <n v="52028.01"/>
    <n v="158971.99"/>
    <n v="0"/>
    <n v="0"/>
    <n v="200779.89"/>
    <n v="191125.76000000001"/>
    <n v="19874.239999999991"/>
    <n v="180905.65000000002"/>
    <x v="226"/>
    <d v="2021-09-10T00:00:00"/>
    <n v="87"/>
    <s v="LOPEZ PABLO "/>
    <s v="NARANJO DEMERA EDISON"/>
    <s v="ZAPATA VERDEZOTO JOSE DAMIAN"/>
    <s v="_x0009_TASINCHANA CHICAIZA DIEGO FERNANDO"/>
    <s v="MEGAELEC CIA. LTDA."/>
    <s v="1791996658001"/>
    <s v="VALENCIA JARRÍN GALO SEBASTIÁN"/>
    <m/>
  </r>
  <r>
    <x v="1"/>
    <x v="0"/>
    <x v="0"/>
    <s v="CPN"/>
    <x v="18"/>
    <x v="0"/>
    <s v="CPN-EEQ-GAF001-2021"/>
    <m/>
    <n v="22713"/>
    <s v="1 MONTACARGAS ELÉCTRICO DE 1.5 TONELADAS Y 3 MONTACARGAS ELÉCTRICOS DE 3 TONELADAS DE CAPACIDAD QUE CUMPLAN CON EL PRINCIPIO DE VIGENCIA TECNOLOGICA"/>
    <x v="1"/>
    <n v="0"/>
    <n v="0"/>
    <m/>
    <m/>
    <m/>
    <m/>
    <n v="0"/>
    <m/>
    <n v="0"/>
    <n v="0"/>
    <x v="227"/>
    <d v="2021-06-24T00:00:00"/>
    <n v="8"/>
    <s v="MUÑOZ ANDREA"/>
    <s v="CARDENAS AGUILAR LUIS ALFONSO"/>
    <m/>
    <m/>
    <m/>
    <m/>
    <m/>
    <m/>
  </r>
  <r>
    <x v="1"/>
    <x v="1"/>
    <x v="1"/>
    <s v="COTBS"/>
    <x v="2"/>
    <x v="0"/>
    <s v="COTBS-EEQ-GD001-2021"/>
    <m/>
    <n v="5377"/>
    <s v="SERVICIO DE MANO DE OBRA PARA CONSTRUCCIÓN DE REDES DE ALUMBRADO PÚBLICO ZONA CENTRO, AREA URBANA, AREA RURAL Y OTROS."/>
    <x v="4"/>
    <n v="201000"/>
    <n v="201000"/>
    <n v="49562"/>
    <n v="151438"/>
    <n v="0"/>
    <n v="0"/>
    <n v="193900.15"/>
    <n v="191963.42"/>
    <n v="9036.5799999999872"/>
    <n v="184863.57"/>
    <x v="227"/>
    <d v="2021-09-24T00:00:00"/>
    <n v="100"/>
    <s v="GUEVARA JOHANA"/>
    <s v="_x0009_NARANJO DEMERA EDISON"/>
    <s v="ZAPATA VERDEZOTO JOSE DAMIAN"/>
    <s v="TASINCHANA CHICAIZA DIEGO FERNANDO"/>
    <m/>
    <m/>
    <m/>
    <m/>
  </r>
  <r>
    <x v="1"/>
    <x v="0"/>
    <x v="0"/>
    <s v="CPN"/>
    <x v="18"/>
    <x v="0"/>
    <s v="CPN-EEQ-GAF002-2021"/>
    <m/>
    <n v="22712"/>
    <s v="ADQUISICIÓN DE 1 MONTACARGAS DUAL GASOLINA Y GAS DE 4 TONELADAS DE CAPACIDAD Y 2 MONTACARGAS DE 6 TONELADAS DE CAPACIDAD A DIÉSEL QUE CUMPLAN CON EL"/>
    <x v="1"/>
    <n v="0"/>
    <n v="0"/>
    <m/>
    <m/>
    <m/>
    <m/>
    <n v="0"/>
    <m/>
    <n v="0"/>
    <n v="0"/>
    <x v="228"/>
    <d v="2021-06-24T00:00:00"/>
    <n v="7"/>
    <s v="URBANO MARGARITA"/>
    <s v="ROBLES FLORES DAVID"/>
    <m/>
    <m/>
    <m/>
    <m/>
    <m/>
    <m/>
  </r>
  <r>
    <x v="1"/>
    <x v="1"/>
    <x v="0"/>
    <s v="SIE"/>
    <x v="7"/>
    <x v="0"/>
    <s v="SIE-EEQ-GD1C007-2021"/>
    <m/>
    <n v="22555"/>
    <s v="ADQUISICIÓN DE BALASTROS PARA LÁMPARAS DE VAPOR DE SODIO ALTA PRESIÓN, VARIAS CAPACIDADES."/>
    <x v="4"/>
    <n v="101040"/>
    <n v="90402.66"/>
    <n v="90402.66"/>
    <n v="0"/>
    <n v="0"/>
    <n v="0"/>
    <n v="75289.05"/>
    <n v="73947.240000000005"/>
    <n v="27092.759999999995"/>
    <n v="48196.290000000008"/>
    <x v="228"/>
    <d v="2021-09-08T00:00:00"/>
    <n v="83"/>
    <s v="URBANO MARGARITA"/>
    <s v="NARANJO DEMERA EDISON"/>
    <s v="ZAPATA VERDEZOTO JOSE DAMIAN"/>
    <s v="PAREDES VARGAS ESTEBAN DARIO"/>
    <s v="ACRETI S.A."/>
    <s v=" 0992358262001"/>
    <s v="YANEZ GUMANTICA LUIS ERNESTO"/>
    <m/>
  </r>
  <r>
    <x v="1"/>
    <x v="7"/>
    <x v="2"/>
    <s v="CDC"/>
    <x v="1"/>
    <x v="0"/>
    <s v="CDC-EEQ-PSA003-2021"/>
    <m/>
    <n v="5394"/>
    <s v="CONSULTORÍA PARA LA ACTUALIZACIÓN DEL PLAN DE MANEJO AMBIENTAL PARA LA CONSTRUCCIÓN Y OPERACIÓN DE LA LÍNEA DE TRANSMISIÓN ELÉCTRICA Y SUBESTACIÓN BICENTENARIO PARA ALIMENTAR EL METRO DE QUITO"/>
    <x v="4"/>
    <n v="7000"/>
    <n v="7000"/>
    <n v="7000"/>
    <n v="0"/>
    <n v="0"/>
    <n v="0"/>
    <n v="4595"/>
    <n v="4595"/>
    <n v="2405"/>
    <n v="2190"/>
    <x v="228"/>
    <d v="2021-08-13T00:00:00"/>
    <n v="57"/>
    <s v="MERINO MAURICIO"/>
    <s v="ESTRELLA PROAÑO MONICA PATRICIA"/>
    <m/>
    <m/>
    <s v="CONSULTORES AMBIENTALES GESNAM CIA. LTDA."/>
    <s v=" 0190390195001"/>
    <s v="JACOME GONZALEZ ALEXANDRA PAOLA"/>
    <m/>
  </r>
  <r>
    <x v="1"/>
    <x v="3"/>
    <x v="2"/>
    <s v="CDC"/>
    <x v="1"/>
    <x v="0"/>
    <s v="CDC-EEQ-GGS001-2021"/>
    <m/>
    <n v="5415"/>
    <s v="DISEÑO DE INGENIERÍA DE DETALLE PARA EL MEJORAMIENTO DEL SISTEMA DE REFRIGERACIÓN DE LA CENTRAL CUMBAYÁ Y DE LA UNIDAD Nro. 6 DE LA CENTRAL GUANGOPOLO DE LA EEQ"/>
    <x v="2"/>
    <n v="60000"/>
    <m/>
    <m/>
    <m/>
    <m/>
    <m/>
    <n v="60000"/>
    <m/>
    <n v="60000"/>
    <n v="0"/>
    <x v="229"/>
    <d v="2021-07-15T00:00:00"/>
    <n v="24"/>
    <s v="MERINO MAURICIO"/>
    <s v="Mecánico 1 de la Sección de Mantenimiento Mecánico de_x000a_Centrales de la EEQ"/>
    <m/>
    <m/>
    <m/>
    <m/>
    <m/>
    <m/>
  </r>
  <r>
    <x v="1"/>
    <x v="1"/>
    <x v="0"/>
    <s v="SIE"/>
    <x v="7"/>
    <x v="0"/>
    <s v="SIE-EEQ-GD1O004-2021"/>
    <m/>
    <n v="22519"/>
    <s v="ADQUISICIÓN DE CELDAS MODULARES CON ELBOW CONECTOR, JUEGO DE ACOPLES PARA BARRA AISLADA, Y ARMARIO DE TELECONTROL"/>
    <x v="4"/>
    <n v="1100438.18"/>
    <n v="1100438.18"/>
    <n v="561653.09"/>
    <n v="538785.09"/>
    <n v="0"/>
    <n v="0"/>
    <n v="1100438.18"/>
    <n v="702500"/>
    <n v="397938.17999999993"/>
    <n v="702500"/>
    <x v="230"/>
    <d v="2021-09-14T00:00:00"/>
    <n v="84"/>
    <s v="URBANO MARGARITA"/>
    <s v="ZEA PINTO MIGUEL ANTONIO"/>
    <s v="REVELO RUIZ JORGE EDUARDO"/>
    <s v="PROAÑO BENITEZ OSCAR VINICIO"/>
    <s v="ABB ECUADOR S.A.,"/>
    <s v="1790331806001"/>
    <s v="REVELO FLORES CARLA ELIZABETH"/>
    <m/>
  </r>
  <r>
    <x v="1"/>
    <x v="3"/>
    <x v="0"/>
    <s v="SIE"/>
    <x v="7"/>
    <x v="0"/>
    <s v="SIE-EEQ-GGS011-2021"/>
    <m/>
    <n v="22591"/>
    <s v="ADQUISICIÓN DE CINCO TRANSFORMADORES TRIFÁSICOS TIPO PADMOUNTED KNAN 125 KVA 23 KV 220 V CONEXIÓN YY0 RADIAL MODIFICADO"/>
    <x v="4"/>
    <n v="41625"/>
    <n v="41625"/>
    <n v="41625"/>
    <n v="0"/>
    <n v="0"/>
    <n v="0"/>
    <n v="31905"/>
    <n v="30298.62"/>
    <n v="11326.380000000001"/>
    <n v="20578.62"/>
    <x v="203"/>
    <d v="2021-09-10T00:00:00"/>
    <n v="137"/>
    <s v="MUÑOZ ANDREA"/>
    <s v="MOLINA BAUTISTA CARLOS AUGUSTO"/>
    <m/>
    <m/>
    <s v="INDUSTRIA ANDINA DE TRANSFORMADORES S.A.,"/>
    <s v="0990169640001,"/>
    <s v="NUÑEZ LOPEZ JOSE CARLOS"/>
    <m/>
  </r>
  <r>
    <x v="1"/>
    <x v="4"/>
    <x v="1"/>
    <s v="SIE"/>
    <x v="7"/>
    <x v="0"/>
    <s v="SIE-EEQ-TIC001-2021"/>
    <m/>
    <n v="5341"/>
    <s v="SERVICIO DE IMPRESIÓN, FOTOCOPIADO Y ESCANEADO DE DOCUMENTOS"/>
    <x v="4"/>
    <n v="900000"/>
    <n v="900000"/>
    <n v="225000"/>
    <n v="300000"/>
    <n v="300000"/>
    <n v="75000"/>
    <n v="900000"/>
    <n v="816241.6"/>
    <n v="83758.400000000023"/>
    <n v="816241.6"/>
    <x v="231"/>
    <d v="2021-09-27T00:00:00"/>
    <n v="96"/>
    <s v="URBANO MARGARITA"/>
    <s v="HERRERA LARA ROBERTO CARLOS"/>
    <s v="JACOME CUJI DIEGO EFRAIN"/>
    <s v="RAMOS MONTERO RICARDO RAY"/>
    <m/>
    <m/>
    <m/>
    <m/>
  </r>
  <r>
    <x v="1"/>
    <x v="0"/>
    <x v="1"/>
    <s v="RES"/>
    <x v="10"/>
    <x v="0"/>
    <s v="INM-EEQ-GAF005-2021"/>
    <m/>
    <n v="5381"/>
    <s v="ARRIENDO DE LAS OFICINAS UBICADAS EN LA PLANTA BAJA, 1, 2 y 3er PISO, DEL EDIFICIO &quot;ÁLVAREZ CAÑIZARES?, PARTE POSTERIOR"/>
    <x v="4"/>
    <n v="68832.479999999996"/>
    <n v="50618.87999999999"/>
    <n v="16872.96"/>
    <n v="25309.439999999999"/>
    <n v="8436.48"/>
    <n v="0"/>
    <n v="23023.87"/>
    <n v="23023.87"/>
    <n v="45808.61"/>
    <n v="-22784.74"/>
    <x v="231"/>
    <d v="2021-07-19T00:00:00"/>
    <n v="26"/>
    <s v="MERINO MAURICIO"/>
    <s v="GALARZA ESPINOSA FANNY PIEDAD"/>
    <m/>
    <m/>
    <s v="CARLOS HUMBERTO ALVAREZ CAÑIZARES"/>
    <n v="1704123676001"/>
    <s v="LOPEZ DUEÑAS VERONICA VANESSA"/>
    <m/>
  </r>
  <r>
    <x v="1"/>
    <x v="3"/>
    <x v="0"/>
    <s v="SIE"/>
    <x v="7"/>
    <x v="0"/>
    <s v="SIE-EEQ-GGS008-2021"/>
    <m/>
    <n v="22573"/>
    <s v="ADQUISICIÓN DE LLANTAS, TUBOS Y PROTECTORES DE TUBOS PARA EL EQUIPO CAMINERO DEL DEPARTAMENTO DE DISEÑO, FISCALIZACIÓN Y MANTENIMIENTO DE OBRAS HIDRÁULICAS"/>
    <x v="4"/>
    <n v="53746.559999999998"/>
    <n v="53746.559999999998"/>
    <n v="53746.559999999998"/>
    <n v="0"/>
    <n v="0"/>
    <n v="0"/>
    <n v="27392.76"/>
    <n v="26620"/>
    <n v="27126.559999999998"/>
    <n v="266.20000000000073"/>
    <x v="231"/>
    <d v="2021-08-12T00:00:00"/>
    <n v="50"/>
    <s v="LARCO DIMARY"/>
    <s v="QUILACHAMIN MUÑOZ EDGAR PATRICIO"/>
    <m/>
    <m/>
    <s v="LEORO PONCE JUAN CARLOS"/>
    <s v="1708976574001"/>
    <s v="ANDRADE JIBAJA JOSE FERMIN"/>
    <m/>
  </r>
  <r>
    <x v="1"/>
    <x v="3"/>
    <x v="1"/>
    <s v="RES"/>
    <x v="6"/>
    <x v="0"/>
    <s v="RES-EEQ-GG005-2021"/>
    <m/>
    <n v="5390"/>
    <s v="PRODUCCIÓN Y PAUTA DE PUBLICIDAD DE INTERÉS PARA LOS CLIENTES Y USUARIOS IMPRESOS, RADIO, PANTALLAS, VALLAS Y REDES SOCIALES"/>
    <x v="0"/>
    <n v="120000"/>
    <n v="120000"/>
    <n v="120000"/>
    <n v="0"/>
    <n v="0"/>
    <n v="0"/>
    <n v="119956.1"/>
    <n v="119956.1"/>
    <n v="43.899999999994179"/>
    <n v="119912.20000000001"/>
    <x v="232"/>
    <d v="2021-07-28T00:00:00"/>
    <n v="34"/>
    <s v="MERINO MAURICIO"/>
    <s v="CARAVALI ALBUJA CARINA PAOLA"/>
    <m/>
    <m/>
    <s v="BETANCOURT MENESES DIEGO LUIS"/>
    <n v="1704748688001"/>
    <s v="CELLERI SALTOS JUAN"/>
    <m/>
  </r>
  <r>
    <x v="1"/>
    <x v="3"/>
    <x v="1"/>
    <s v="RES"/>
    <x v="6"/>
    <x v="0"/>
    <s v="RES-EEQ-GGS007-2021"/>
    <m/>
    <n v="5419"/>
    <s v="SOPORTE Y MANTENIMIENTO DEL SOFTWARE DEL SISTEMA ADMS FASE II"/>
    <x v="4"/>
    <n v="570772.06000000006"/>
    <n v="570772.06000000006"/>
    <n v="228308.82"/>
    <n v="342463.24"/>
    <n v="0"/>
    <n v="0"/>
    <n v="570772.06000000006"/>
    <n v="570772.06000000006"/>
    <n v="0"/>
    <n v="570772.06000000006"/>
    <x v="233"/>
    <d v="2021-07-29T00:00:00"/>
    <n v="31"/>
    <s v="MERINO MAURICIO"/>
    <s v="JIMENEZ CARRERA MARIA FERNANDA"/>
    <m/>
    <m/>
    <s v="SCHNEIDER ELECTRIC ECUADOR SA"/>
    <n v="1791274946001"/>
    <s v="GAVILEMA TIPANTULA PAUL EDUARDO"/>
    <m/>
  </r>
  <r>
    <x v="1"/>
    <x v="0"/>
    <x v="0"/>
    <s v="SIE"/>
    <x v="7"/>
    <x v="0"/>
    <s v="SIE-EEQ-GAF014-2021"/>
    <m/>
    <n v="22655"/>
    <s v="Adquisición de Alcohol Antiséptico y Gel Alcohol Antiséptico para varias dependencias de la EEQ"/>
    <x v="4"/>
    <n v="23000"/>
    <n v="23000"/>
    <n v="23000"/>
    <n v="0"/>
    <n v="0"/>
    <n v="0"/>
    <n v="12350"/>
    <n v="12349.98"/>
    <n v="10650.02"/>
    <n v="1699.9799999999996"/>
    <x v="233"/>
    <d v="2021-08-25T00:00:00"/>
    <n v="58"/>
    <s v="TIPANTA TANIA"/>
    <s v="BURBANO PACHECO ALEJANDRA MELISSA"/>
    <m/>
    <m/>
    <s v="TEXTIQUIM CIA. LTDA."/>
    <s v="1790824977001"/>
    <s v="REVELO ENDARA JOHNY FERNANDO"/>
    <m/>
  </r>
  <r>
    <x v="1"/>
    <x v="0"/>
    <x v="0"/>
    <s v="CE"/>
    <x v="0"/>
    <x v="0"/>
    <s v="CATE-EEQ-GAF005-2021"/>
    <s v="CE-20210002058070"/>
    <n v="22759"/>
    <s v="PARES DE PILAS AAA RECARGABLE"/>
    <x v="1"/>
    <n v="1031.8000000000002"/>
    <m/>
    <m/>
    <m/>
    <m/>
    <m/>
    <n v="394.9"/>
    <n v="394.9"/>
    <n v="636.9000000000002"/>
    <n v="-242.00000000000023"/>
    <x v="216"/>
    <d v="2021-08-05T00:00:00"/>
    <n v="2"/>
    <s v="LARCO DIMARY"/>
    <s v="N/A"/>
    <m/>
    <m/>
    <s v="JURADO VILLAGOMEZ EDISON ANCIZAR"/>
    <n v="1710059575001"/>
    <s v="SERRANO MUÑOZ SHIRLEY CAROLINA"/>
    <m/>
  </r>
  <r>
    <x v="1"/>
    <x v="0"/>
    <x v="0"/>
    <s v="CE"/>
    <x v="0"/>
    <x v="1"/>
    <s v="CATE-EEQ-GAF002-2021"/>
    <s v="CE-20210002016299"/>
    <n v="22609"/>
    <s v="Silla de visita"/>
    <x v="1"/>
    <n v="21462.399999999998"/>
    <m/>
    <m/>
    <m/>
    <m/>
    <m/>
    <n v="595.20000000000005"/>
    <n v="595.20000000000005"/>
    <n v="20867.199999999997"/>
    <n v="-20271.999999999996"/>
    <x v="213"/>
    <d v="2021-05-18T00:00:00"/>
    <n v="4"/>
    <s v="TIPANTA TANIA"/>
    <s v="NA"/>
    <m/>
    <m/>
    <s v="TELLO ARTEAGA VICTOR HUGO EDGAR"/>
    <n v="1700505835001"/>
    <s v="ACULA SOSA WILLIAM MAURICIO"/>
    <m/>
  </r>
  <r>
    <x v="1"/>
    <x v="0"/>
    <x v="0"/>
    <s v="CE"/>
    <x v="0"/>
    <x v="1"/>
    <s v="CATE-EEQ-GAF004-2021"/>
    <s v="CE-20210002036963"/>
    <s v="22681, 22675"/>
    <s v="BORDADOS DE ALTA CALIDAD DE HASTA 10 HILOS / CAMISETA MANGA LARGA 100% ALGODÓN"/>
    <x v="1"/>
    <n v="25433.96"/>
    <m/>
    <m/>
    <m/>
    <m/>
    <m/>
    <n v="5554.5599999999995"/>
    <n v="5554.5599999999995"/>
    <n v="19879.400000000001"/>
    <n v="-14324.840000000002"/>
    <x v="229"/>
    <d v="2021-06-22T00:00:00"/>
    <n v="1"/>
    <s v="ANDRADE OLGA"/>
    <m/>
    <m/>
    <m/>
    <s v="ASOCIACIÓN DE PRODUCCIÓN TEXTIL UNIÓN Y TRABAJO &quot;ASOTEXUNTRAB&quot;"/>
    <n v="1792711363001"/>
    <s v="MARQUEZ GUZMAN JHON OSWALDO"/>
    <m/>
  </r>
  <r>
    <x v="1"/>
    <x v="0"/>
    <x v="0"/>
    <s v="CE"/>
    <x v="0"/>
    <x v="0"/>
    <s v="CATE-EEQ-GAF001-2021"/>
    <s v="CE-20210002003328"/>
    <n v="22582"/>
    <s v="RESMA DE PAPEL BOND A4 DE 75 GR"/>
    <x v="1"/>
    <n v="32166.42"/>
    <m/>
    <m/>
    <m/>
    <m/>
    <m/>
    <n v="22496.76"/>
    <n v="22496.76"/>
    <n v="9669.66"/>
    <n v="12827.099999999999"/>
    <x v="234"/>
    <d v="2021-04-23T00:00:00"/>
    <n v="2"/>
    <s v="LARCO DIMARY"/>
    <s v="N/A"/>
    <m/>
    <m/>
    <s v="COMPAÑIA GENERAL DE COMERCIO COGECOMSA S. A."/>
    <n v="1790732657001"/>
    <s v="CANTOS LAURA"/>
    <m/>
  </r>
  <r>
    <x v="1"/>
    <x v="0"/>
    <x v="0"/>
    <s v="CE"/>
    <x v="0"/>
    <x v="0"/>
    <s v="CATE-EEQ-GAF002-2021"/>
    <s v="CE-20210002016193"/>
    <n v="22609"/>
    <s v="Escritorio en L Minka I 1500 mm x 1500 mm, con cajonera"/>
    <x v="1"/>
    <n v="35005.599999999999"/>
    <m/>
    <m/>
    <m/>
    <m/>
    <m/>
    <n v="4333.2"/>
    <n v="4333.2"/>
    <n v="30672.399999999998"/>
    <n v="-26339.199999999997"/>
    <x v="213"/>
    <d v="2021-05-18T00:00:00"/>
    <n v="4"/>
    <s v="TIPANTA TANIA"/>
    <s v="NA"/>
    <m/>
    <m/>
    <s v="TELLO ARTEAGA VICTOR HUGO EDGAR"/>
    <n v="1700505835001"/>
    <s v="ACULA SOSA WILLIAM MAURICIO"/>
    <m/>
  </r>
  <r>
    <x v="1"/>
    <x v="0"/>
    <x v="0"/>
    <s v="CE"/>
    <x v="0"/>
    <x v="1"/>
    <s v="CATE-EEQ-GAF004-2021"/>
    <s v="CE-20210002036819"/>
    <s v="22689, 22675"/>
    <s v="BORDADOS DE ALTA CALIDAD DE HASTA 10 HILOS / PANTALÓN JEAN 14 ONZAS SIN CINTA REFLECTIVA"/>
    <x v="1"/>
    <n v="37152.449999999997"/>
    <m/>
    <m/>
    <m/>
    <m/>
    <m/>
    <n v="27899.999999999996"/>
    <n v="27899.999999999996"/>
    <n v="9252.4500000000007"/>
    <n v="18647.549999999996"/>
    <x v="229"/>
    <d v="2021-06-22T00:00:00"/>
    <n v="1"/>
    <s v="ANDRADE OLGA"/>
    <m/>
    <m/>
    <m/>
    <s v="ASOCIACION DE PRODUCCION TEXTIL EMPRENDEDORES DEL VALLE &quot;ASOTEXVALLE&quot;"/>
    <n v="1792746434001"/>
    <s v="MARQUEZ GUZMAN JHON OSWALDO"/>
    <m/>
  </r>
  <r>
    <x v="1"/>
    <x v="0"/>
    <x v="0"/>
    <s v="CE"/>
    <x v="0"/>
    <x v="1"/>
    <s v="CATE-EEQ-GAF004-2021"/>
    <s v="CE-20210002036820"/>
    <s v="22689, 22675"/>
    <s v="BORDADOS DE ALTA CALIDAD DE HASTA 10 HILOS / PANTALÓN JEAN 14 ONZAS SIN CINTA REFLECTIVA"/>
    <x v="1"/>
    <n v="37152.449999999997"/>
    <m/>
    <m/>
    <m/>
    <m/>
    <m/>
    <n v="25040.25"/>
    <n v="25040.25"/>
    <n v="12112.199999999997"/>
    <n v="12928.050000000003"/>
    <x v="229"/>
    <d v="2021-06-22T00:00:00"/>
    <n v="1"/>
    <s v="ANDRADE OLGA"/>
    <m/>
    <m/>
    <m/>
    <s v="ASOCIACION DE PRODUCCION TEXTIL CONFECCIONISTAS PEDRO MONCAYO ASOPROTEXCONPEM"/>
    <n v="1792794269001"/>
    <s v="MARQUEZ GUZMAN JHON OSWALDO"/>
    <m/>
  </r>
  <r>
    <x v="1"/>
    <x v="5"/>
    <x v="1"/>
    <s v="RES"/>
    <x v="6"/>
    <x v="0"/>
    <s v="RES-EEQ-GG006-2021"/>
    <m/>
    <n v="5393"/>
    <s v="AVISOS EN MEDIOS SOBRE NECESIDADES INSTITUCIONALES REMATES CONVOCATORIAS, ARRENDAMIENTOS"/>
    <x v="0"/>
    <n v="18000"/>
    <n v="18000"/>
    <n v="18000"/>
    <n v="0"/>
    <n v="0"/>
    <n v="0"/>
    <n v="16050"/>
    <n v="15800"/>
    <n v="2200"/>
    <n v="13850"/>
    <x v="235"/>
    <d v="2021-07-26T00:00:00"/>
    <n v="27"/>
    <s v="MERINO MAURICIO"/>
    <s v="CARAVALI ALBUJA CARINA PAOLA"/>
    <m/>
    <m/>
    <s v="GOMEZ AYALA PABLO JAVIER"/>
    <n v="1717642985001"/>
    <s v="COSTA CELI LORENA ELIZABETH"/>
    <m/>
  </r>
  <r>
    <x v="1"/>
    <x v="0"/>
    <x v="1"/>
    <s v="SIE"/>
    <x v="7"/>
    <x v="0"/>
    <s v="SIE-EEQ-GAF015-2021"/>
    <m/>
    <n v="5352"/>
    <s v="SERVICIO DE LAVADO, ENGRASADO, PULVERIZADO Y ENCERADO DE VEHICULOS."/>
    <x v="4"/>
    <n v="60000"/>
    <n v="52997.650000000009"/>
    <n v="13249.41"/>
    <n v="26498.83"/>
    <n v="13249.41"/>
    <n v="0"/>
    <n v="52866.22"/>
    <n v="34999"/>
    <n v="25001"/>
    <n v="27865.22"/>
    <x v="236"/>
    <d v="2021-09-08T00:00:00"/>
    <n v="70"/>
    <s v="MUÑOZ ANDREA"/>
    <s v="CAVALLOS COLLAGUAZO MARCO FABIAN"/>
    <m/>
    <m/>
    <s v="CONDOR SIMBAÑA LUIS ARTURO"/>
    <s v="1710549773001"/>
    <s v="TIPAN GUALLASAMIN CHRISTIAN GIOVANNI"/>
    <m/>
  </r>
  <r>
    <x v="1"/>
    <x v="0"/>
    <x v="1"/>
    <s v="RES"/>
    <x v="6"/>
    <x v="0"/>
    <s v="RES-EEQ-GAF002-2021"/>
    <m/>
    <n v="5361"/>
    <s v="PROGRAMA DE ATENCIÓN AL CLIENTE Y GENERACIÓN DE BIENESTAR LABORAL PARA EL PERSONAL DE LA EMPRESA ELÉCTRICA QUITO"/>
    <x v="4"/>
    <n v="46800"/>
    <n v="46800"/>
    <n v="46800"/>
    <n v="0"/>
    <n v="0"/>
    <n v="0"/>
    <n v="46800"/>
    <n v="46800"/>
    <n v="0"/>
    <n v="46800"/>
    <x v="237"/>
    <d v="2021-08-13T00:00:00"/>
    <n v="43"/>
    <s v="MERINO MAURICIO"/>
    <s v="ORBE FAZ GINNA VERÓNICA"/>
    <m/>
    <m/>
    <s v="CENTRO DE EDUCACIÓN CONTINUA EPN"/>
    <s v="1768149930001"/>
    <s v="ROSERO NARANJO JORGE ANTONIO"/>
    <m/>
  </r>
  <r>
    <x v="1"/>
    <x v="0"/>
    <x v="1"/>
    <s v="SIE"/>
    <x v="7"/>
    <x v="0"/>
    <s v="SIE-EEQ-GAF013-2021"/>
    <m/>
    <n v="5358"/>
    <s v="SERVICIO DE TRANSPORTE PARA EL PERSONAL OPERATIVO DE LA EEQ, SECTORES CENTRO LOS CHILLOS"/>
    <x v="7"/>
    <n v="966190.44"/>
    <n v="0"/>
    <m/>
    <m/>
    <m/>
    <m/>
    <n v="966190.44"/>
    <m/>
    <n v="966190.44"/>
    <n v="0"/>
    <x v="238"/>
    <m/>
    <n v="-44379"/>
    <s v="MUÑOZ ANDREA"/>
    <s v="DE TRINIDAD MOSCOSO EMILIA FERNANDA"/>
    <s v="LOPEZ DUEÑAS VERONICA VANESSA"/>
    <s v="OSORIO MOREIRA GABRIELA JUDITH"/>
    <m/>
    <m/>
    <m/>
    <m/>
  </r>
  <r>
    <x v="1"/>
    <x v="3"/>
    <x v="0"/>
    <s v="RES"/>
    <x v="6"/>
    <x v="0"/>
    <s v="RES-EEQ-GGS008-2021"/>
    <m/>
    <n v="22709"/>
    <s v="ADQUSICIÓN DE REPUESTOS ORIGINALES NUEVOS SIN USO NO MODIFICADOS PARA CENTRIFUGADORA DE CIENO MARCA MACFUGE DE LA CENTRAL TÉRMICA GUALBERTO HERNÁNDEZ"/>
    <x v="4"/>
    <n v="43000"/>
    <n v="41891.660000000003"/>
    <n v="41891.660000000003"/>
    <n v="0"/>
    <n v="0"/>
    <n v="0"/>
    <n v="41891.660000000003"/>
    <n v="41891.65"/>
    <n v="1108.3499999999985"/>
    <n v="40783.310000000005"/>
    <x v="239"/>
    <d v="2021-07-28T00:00:00"/>
    <n v="23"/>
    <s v="MERINO MAURICIO"/>
    <s v="PEÑAFIEL ALVARADO FREDDY MARCONI"/>
    <m/>
    <m/>
    <s v="MASTERSOLUTION S.A."/>
    <n v="1791436202001"/>
    <s v="MENESES HUGO"/>
    <m/>
  </r>
  <r>
    <x v="1"/>
    <x v="0"/>
    <x v="1"/>
    <s v="SIE"/>
    <x v="7"/>
    <x v="0"/>
    <s v="SIE-EEQ-GAF012-2021"/>
    <m/>
    <n v="5287"/>
    <s v="Prestación de servicios para la realización de exámenes ocupacionales: pre, post y periódicos, a los colaboradores de la Empresa Eléctrica Quito"/>
    <x v="7"/>
    <n v="480159"/>
    <n v="0"/>
    <m/>
    <m/>
    <m/>
    <m/>
    <n v="480159"/>
    <m/>
    <n v="480159"/>
    <n v="0"/>
    <x v="240"/>
    <m/>
    <n v="-44383"/>
    <s v="URBANO MARGARITA"/>
    <s v="LEDESMA HIDALGO MARIA ISABEL"/>
    <s v="SEGOVIA PAEZ EDWIN GIOVANNY"/>
    <s v="KING HURTADO WENDY MERCEDES"/>
    <m/>
    <m/>
    <m/>
    <m/>
  </r>
  <r>
    <x v="1"/>
    <x v="1"/>
    <x v="0"/>
    <s v="SIE"/>
    <x v="7"/>
    <x v="0"/>
    <s v="SIE-EEQ-GD1B009-2021"/>
    <m/>
    <n v="22558"/>
    <s v="ADQUISICIÓN DE TIRAFUSIBLES TIPO H, T Y DUAL"/>
    <x v="4"/>
    <n v="202178"/>
    <n v="188468.78"/>
    <n v="188468.78"/>
    <n v="0"/>
    <n v="0"/>
    <n v="0"/>
    <n v="159744.35"/>
    <n v="102912.75"/>
    <n v="99265.25"/>
    <n v="60479.100000000006"/>
    <x v="241"/>
    <d v="2021-09-16T00:00:00"/>
    <n v="71"/>
    <s v="ANDRADE OLGA"/>
    <s v="ZEA PINTO MIGUEL ANTONIO"/>
    <s v="SALAO REY CHRISTIAN VICTOR"/>
    <s v="VILLACRES CACHAGUAY JORGE BERNARDO"/>
    <s v="HIDALCOM S.A."/>
    <s v="1790972232001"/>
    <s v="REVELO FLORES CARLA ELIZABETH"/>
    <m/>
  </r>
  <r>
    <x v="1"/>
    <x v="8"/>
    <x v="3"/>
    <s v="MCOB"/>
    <x v="13"/>
    <x v="0"/>
    <s v="MCOB-EEQ-GPE001-2021"/>
    <m/>
    <n v="5384"/>
    <s v="CONSTRUCCIÓN DEL CERRAMIENTO DEL CENACE"/>
    <x v="4"/>
    <n v="194438"/>
    <n v="194438"/>
    <n v="194438"/>
    <n v="0"/>
    <n v="0"/>
    <n v="0"/>
    <n v="194438"/>
    <n v="194438"/>
    <n v="0"/>
    <n v="194438"/>
    <x v="241"/>
    <d v="2021-09-27T00:00:00"/>
    <n v="82"/>
    <s v="GUEVARA JOHANA"/>
    <s v="TUBON GUERRON EDISSON ARMANDO"/>
    <m/>
    <m/>
    <m/>
    <m/>
    <m/>
    <m/>
  </r>
  <r>
    <x v="1"/>
    <x v="0"/>
    <x v="1"/>
    <s v="SIE"/>
    <x v="7"/>
    <x v="0"/>
    <s v="SIE-EEQ-GAF010-2021"/>
    <m/>
    <n v="22581"/>
    <s v="ADQUISICIÓN DE NEUMÁTICOS PARA VEHÍCULOS DE LA EMPRESA ELÉCTRICA QUITO"/>
    <x v="4"/>
    <n v="65241.89"/>
    <n v="64130"/>
    <n v="64130"/>
    <n v="0"/>
    <n v="0"/>
    <n v="0"/>
    <n v="52421.46"/>
    <n v="50168"/>
    <n v="15073.89"/>
    <n v="37347.57"/>
    <x v="241"/>
    <d v="2021-09-10T00:00:00"/>
    <n v="65"/>
    <s v="LARCO DIMARY"/>
    <s v="MORALES LUIS RODRIGO"/>
    <m/>
    <m/>
    <s v="WHEELTUBE"/>
    <s v="1792247950001"/>
    <s v="CEVALLOS COLLAGUASO MARCO FABIAN "/>
    <m/>
  </r>
  <r>
    <x v="1"/>
    <x v="3"/>
    <x v="3"/>
    <s v="LICOB"/>
    <x v="5"/>
    <x v="0"/>
    <s v="LICOB-EEQ-GGS01-2021"/>
    <m/>
    <n v="5367"/>
    <s v="CONSTRUCCIÓN DE OBRAS CIVILES Y MONTAJE DE TRAMO 2 SUBTERRÁNEO L/T BICENTENARIO, INCLUYE MATERIALES."/>
    <x v="7"/>
    <n v="7234087"/>
    <n v="7234087"/>
    <n v="3617043.5"/>
    <n v="3617043.5"/>
    <n v="0"/>
    <n v="0"/>
    <n v="6562345.3399999999"/>
    <m/>
    <n v="7234087"/>
    <n v="-671741.66000000015"/>
    <x v="242"/>
    <m/>
    <n v="-44385"/>
    <s v="GUEVARA JOHANA"/>
    <s v="TOCTAQUIZA VARGAS JUAN CARLOS"/>
    <s v="MONTALVO SAA LEONARDO FABIAN"/>
    <s v="BASTIDAS CORNEJO CARLOS GUSTAVO"/>
    <m/>
    <m/>
    <m/>
    <m/>
  </r>
  <r>
    <x v="1"/>
    <x v="0"/>
    <x v="1"/>
    <s v="INM"/>
    <x v="10"/>
    <x v="0"/>
    <s v="INM-EEQ-GAF006-2021"/>
    <m/>
    <n v="5449"/>
    <s v="ARRIENDO DE LAS OFICINAS UBICADAS EN LA PLANTA BAJA 1, 2, 3, 4, 5 Y 6 PISO, DEL EDIFICIO&quot;ÁLVAREZ CAÑIZARES? PARTE PRINCIPAL"/>
    <x v="4"/>
    <n v="187119.48"/>
    <n v="102855.18"/>
    <n v="51427.59"/>
    <n v="51427.59"/>
    <n v="0"/>
    <n v="0"/>
    <n v="102855.12"/>
    <n v="102855.12"/>
    <n v="84264.360000000015"/>
    <n v="18590.75999999998"/>
    <x v="243"/>
    <d v="2021-08-03T00:00:00"/>
    <n v="22"/>
    <s v="MERINO MAURICIO"/>
    <s v="GALARZA ESPINOSA FANNY PIEDAD"/>
    <m/>
    <m/>
    <s v="CARLOS HUMBERTO ALVAREZ CAÑIZARES"/>
    <n v="1704123676001"/>
    <s v="BECERRA GAVILANEZ ANDREA CAROLINA"/>
    <m/>
  </r>
  <r>
    <x v="1"/>
    <x v="0"/>
    <x v="1"/>
    <s v="MCBS"/>
    <x v="12"/>
    <x v="0"/>
    <s v="MCBS-EEQ-GAF003-2021"/>
    <m/>
    <n v="5459"/>
    <s v="SERVICIO DE ABASTECIMIENTO DE COMBUSTIBLE PARA EL PARQUE AUTOMOTOR DE LA EEQ - ZONA 9 (San Miguel de los Bancos)."/>
    <x v="2"/>
    <n v="34623.839999999997"/>
    <m/>
    <m/>
    <m/>
    <m/>
    <m/>
    <n v="34623.839999999997"/>
    <m/>
    <n v="34623.839999999997"/>
    <n v="0"/>
    <x v="244"/>
    <d v="2021-10-04T00:00:00"/>
    <n v="83"/>
    <s v="LOPEZ PABLO "/>
    <s v="TIPAN GUALLASAMIN CHRISTIAN GIOVANNI"/>
    <m/>
    <m/>
    <m/>
    <m/>
    <m/>
    <m/>
  </r>
  <r>
    <x v="1"/>
    <x v="0"/>
    <x v="0"/>
    <s v="SIE"/>
    <x v="7"/>
    <x v="0"/>
    <s v="SIE-EEQ-GAF018-2021"/>
    <m/>
    <n v="22631"/>
    <s v="ADQUISICIÓN DE VARILLAS DE ACERO DE VARIAS MEDIDAS"/>
    <x v="2"/>
    <n v="30312.6"/>
    <m/>
    <m/>
    <m/>
    <m/>
    <m/>
    <n v="29516.400000000001"/>
    <m/>
    <n v="30312.6"/>
    <n v="-796.19999999999709"/>
    <x v="244"/>
    <d v="2021-09-24T00:00:00"/>
    <n v="73"/>
    <s v="ANDRADE OLGA"/>
    <s v="MUÑOZ FIALLOS JOSE MELECIO"/>
    <m/>
    <m/>
    <m/>
    <m/>
    <m/>
    <m/>
  </r>
  <r>
    <x v="1"/>
    <x v="0"/>
    <x v="0"/>
    <s v="SIE"/>
    <x v="7"/>
    <x v="0"/>
    <s v="SIE-EEQ-GAF019-2021"/>
    <m/>
    <n v="22742"/>
    <s v="ADQUISICIÓN DE TUBOS DE ACERO NEGROS PARA SER UTILIZADOS EN LA CONSTRUCCIÓN DE POSTES METALICOS ORNAMENTALES"/>
    <x v="2"/>
    <n v="37009.019999999997"/>
    <m/>
    <m/>
    <m/>
    <m/>
    <m/>
    <n v="31511.55"/>
    <m/>
    <n v="37009.019999999997"/>
    <n v="-5497.4699999999975"/>
    <x v="245"/>
    <d v="2021-09-24T00:00:00"/>
    <n v="72"/>
    <s v="MUÑOZ ANDREA"/>
    <s v="CEVALLOS COLLAGUAZO MARCO FABIAN"/>
    <m/>
    <m/>
    <m/>
    <m/>
    <m/>
    <m/>
  </r>
  <r>
    <x v="1"/>
    <x v="9"/>
    <x v="1"/>
    <s v="MCBS"/>
    <x v="12"/>
    <x v="0"/>
    <s v="MCBS-EEQ-GG001-2021"/>
    <m/>
    <n v="5336"/>
    <s v="SERVICIO DE MANTENIMIENTO PREVENTIVO Y CORRECTIVO DE EQUIPAMIENTO DE DATACENTER"/>
    <x v="9"/>
    <n v="55000"/>
    <n v="55000"/>
    <n v="30000"/>
    <n v="25000"/>
    <n v="0"/>
    <n v="0"/>
    <n v="55000"/>
    <m/>
    <n v="55000"/>
    <n v="0"/>
    <x v="245"/>
    <m/>
    <n v="-44391"/>
    <s v="LOPEZ PABLO "/>
    <s v="VELA ORTIZ ARMANDO GABRIEL"/>
    <m/>
    <m/>
    <m/>
    <m/>
    <m/>
    <m/>
  </r>
  <r>
    <x v="1"/>
    <x v="0"/>
    <x v="1"/>
    <s v="SIE"/>
    <x v="7"/>
    <x v="0"/>
    <s v="SIE-EEQ-GAF017-2021"/>
    <m/>
    <n v="5368"/>
    <s v="SERVICIO DE ENDEREZADA, PINTURA DE CARROCERIA Y TRABAJOS DE REPARACIÓN DE FIBRA DE VIDRIO."/>
    <x v="7"/>
    <n v="140000"/>
    <n v="0"/>
    <m/>
    <m/>
    <m/>
    <m/>
    <n v="140000"/>
    <m/>
    <n v="140000"/>
    <n v="0"/>
    <x v="245"/>
    <m/>
    <n v="-44391"/>
    <s v="ANDRADE OLGA"/>
    <s v="TOAPANTA LUNA ROBERTO STALIN"/>
    <s v="SALAS NARVAEZ MARCO STALIN"/>
    <s v="TIPAN GUALLASAMIN CHRISTIAN GIOVANNI"/>
    <m/>
    <m/>
    <m/>
    <m/>
  </r>
  <r>
    <x v="1"/>
    <x v="0"/>
    <x v="1"/>
    <s v="SIE"/>
    <x v="7"/>
    <x v="0"/>
    <s v="SIE-EEQ-GAF016-2021"/>
    <m/>
    <n v="5342"/>
    <s v="SERVICIO DE CAPACITACIÓN PARA LA CERTIFICACIÓN DE COMPETENCIAS LABORALES - PREVENCIÓN DE RIESGOS LABORALES: ENERGIA ELECTRICA."/>
    <x v="4"/>
    <n v="35000"/>
    <n v="35000"/>
    <n v="35000"/>
    <n v="0"/>
    <n v="0"/>
    <n v="0"/>
    <n v="35000"/>
    <n v="30000"/>
    <n v="5000"/>
    <n v="30000"/>
    <x v="246"/>
    <d v="2021-09-29T00:00:00"/>
    <n v="76"/>
    <s v="URBANO MARGARITA"/>
    <s v="CHASIPANTA GONZALEZ JUAQUIN ALFREDO"/>
    <m/>
    <m/>
    <m/>
    <m/>
    <m/>
    <m/>
  </r>
  <r>
    <x v="1"/>
    <x v="0"/>
    <x v="1"/>
    <s v="MCBS"/>
    <x v="12"/>
    <x v="0"/>
    <s v="MCBS-EEQ-GAF004-2021"/>
    <m/>
    <n v="5453"/>
    <s v="SERVICIO DE ABASTECIMIENTO DE COMBUSTIBLE PARA EL PARQUE AUTOMOTOR DE LA EEQ – ZONA 1 (El Chaco – Quijos)"/>
    <x v="2"/>
    <n v="12602.15"/>
    <m/>
    <m/>
    <m/>
    <m/>
    <m/>
    <n v="12602.15"/>
    <m/>
    <n v="12602.15"/>
    <n v="0"/>
    <x v="246"/>
    <d v="2021-09-22T00:00:00"/>
    <n v="69"/>
    <s v="HURTADO JOSE"/>
    <s v="LOPEZ DUEÑAS VERONICA VANESSA"/>
    <m/>
    <m/>
    <m/>
    <m/>
    <m/>
    <m/>
  </r>
  <r>
    <x v="1"/>
    <x v="3"/>
    <x v="2"/>
    <s v="CPO"/>
    <x v="19"/>
    <x v="0"/>
    <s v="CPO-EEQ-GGS001-2021"/>
    <m/>
    <n v="5464"/>
    <s v="DISEÑO DE LAS LÍNEAS DE TRANSMISIÓN SISTEMA NORORIENTAL TABLÓN – SAN RAFAEL A 138 KV"/>
    <x v="7"/>
    <n v="600000"/>
    <n v="600000"/>
    <n v="420000"/>
    <n v="180000"/>
    <n v="0"/>
    <n v="0"/>
    <n v="598480"/>
    <m/>
    <n v="600000"/>
    <n v="-1520"/>
    <x v="246"/>
    <m/>
    <n v="-44392"/>
    <s v="MERINO MAURICIO"/>
    <s v="MUÑOZ ONTANEDA CHRISTIAN RODRIGO"/>
    <s v="TOCTAQUIZA VARGAS JUAN CARLOS"/>
    <s v="MONTALVO SAA LEONARDO FABIAN"/>
    <m/>
    <m/>
    <m/>
    <m/>
  </r>
  <r>
    <x v="1"/>
    <x v="0"/>
    <x v="1"/>
    <s v="INM"/>
    <x v="10"/>
    <x v="0"/>
    <s v="INM-EEQ-GAF007-2021"/>
    <m/>
    <n v="5445"/>
    <s v="ARRIENDO DEL LOCAL COMERCIAL No. A-11, UBICADO EN EL CENTRO COMERCIAL ELRECREO"/>
    <x v="4"/>
    <n v="39140.519999999997"/>
    <n v="39140.519999999997"/>
    <n v="39140.519999999997"/>
    <n v="0"/>
    <n v="0"/>
    <n v="0"/>
    <n v="39140.519999999997"/>
    <n v="39140.519999999997"/>
    <n v="0"/>
    <n v="39140.519999999997"/>
    <x v="247"/>
    <d v="2021-08-13T00:00:00"/>
    <n v="28"/>
    <s v="MERINO MAURICIO"/>
    <s v="GALARZA ESPINOSA FANNY PIEDAD"/>
    <m/>
    <m/>
    <s v="CONFERENCIA EPISCOPAL ECUATORIANA"/>
    <s v="1790100219001"/>
    <s v="GAVILANES BECERRA ANDREA CAROLINA"/>
    <m/>
  </r>
  <r>
    <x v="1"/>
    <x v="3"/>
    <x v="1"/>
    <s v="LICBS"/>
    <x v="20"/>
    <x v="0"/>
    <s v="LICBS-EEQ-GGS02-2021"/>
    <m/>
    <n v="22611"/>
    <s v="SUMINISTRO DE CENTRIFUGADORAS DE COMBUSTIBLE (CRUDO REDUCIDO) PARA LOS MOTORES DE LA CENTRAL TERMOELÉCTRICA GUALBERTO HERNÁNDEZ"/>
    <x v="7"/>
    <n v="1536181.24"/>
    <n v="736000"/>
    <n v="368000"/>
    <n v="368000"/>
    <n v="0"/>
    <n v="0"/>
    <n v="736000"/>
    <m/>
    <n v="1536181.24"/>
    <n v="-800181.24"/>
    <x v="248"/>
    <m/>
    <n v="-44396"/>
    <s v="HURTADO JOSE"/>
    <s v="IDROVO VILLAGRAN JUAN PABLO"/>
    <s v="FREIRE PASTOR CARLOS ROBERTO"/>
    <s v="SALAZAR ZUÑIGA ANDRES AUGUSTO"/>
    <m/>
    <m/>
    <m/>
    <m/>
  </r>
  <r>
    <x v="1"/>
    <x v="0"/>
    <x v="2"/>
    <s v="CDC"/>
    <x v="1"/>
    <x v="0"/>
    <s v="CDC-EEQ-GAF002-2021"/>
    <m/>
    <n v="5433"/>
    <s v="CONTRATACIÓN DE ESTUDIO DE CÁLCULO ACTUARIAL Y DESAHUCIO DEL VALOR ACTUAL DE LA RESERVA MATEMÁTICA (JUBILADOS Y JUBILACIÓN PATRONAL) POR EL AÑO 2020"/>
    <x v="2"/>
    <n v="6000"/>
    <m/>
    <m/>
    <m/>
    <m/>
    <m/>
    <n v="6000"/>
    <m/>
    <n v="6000"/>
    <n v="0"/>
    <x v="248"/>
    <d v="2021-08-24T00:00:00"/>
    <n v="36"/>
    <s v="MERINO MAURICIO"/>
    <s v="RECALDE JIMENEZ SOFIA ELIZABETH"/>
    <m/>
    <m/>
    <m/>
    <m/>
    <m/>
    <m/>
  </r>
  <r>
    <x v="1"/>
    <x v="2"/>
    <x v="1"/>
    <s v="COTBS"/>
    <x v="2"/>
    <x v="0"/>
    <s v="COTBS-EEQ-GC003-2021"/>
    <m/>
    <n v="5312"/>
    <s v="SERVICIO DE INSTALACIÓN ELÉCTRICA: ACOMETIDA, MEDIDORES DE ENERGÍA ELÉCTRICA, CAMBIO, REUBICACIÓN Y/O MANTENIMIENTO EN EL ÁREA DE SERVICIO ZONA URBANA- NORTE"/>
    <x v="7"/>
    <n v="468039.84"/>
    <n v="468039.84"/>
    <n v="468039.84"/>
    <n v="0"/>
    <n v="0"/>
    <n v="0"/>
    <n v="468039.82"/>
    <m/>
    <n v="468039.84"/>
    <n v="-2.0000000018626451E-2"/>
    <x v="248"/>
    <m/>
    <n v="-44396"/>
    <s v="GUEVARA JOHANA"/>
    <s v="MALLITASIG LASLUISA ALBERTO BLADIMIR"/>
    <s v="OLALLA CAMBISACA WALTER STALIN"/>
    <s v="AGAMA RENGIFO CRISTIAN FERNANDO"/>
    <m/>
    <m/>
    <m/>
    <m/>
  </r>
  <r>
    <x v="1"/>
    <x v="0"/>
    <x v="0"/>
    <s v="CPN"/>
    <x v="18"/>
    <x v="0"/>
    <s v="CPN-EEQ-GAF003-2021"/>
    <m/>
    <n v="22712"/>
    <s v="ADQUISICIÓN DE 1 MONTACARGAS DUAL GASOLINA Y GAS DE 4 TONELADAS DE CAPACIDAD Y 2 MONTACARGAS DE 6 TONELADAS DE CAPACIDAD A DIÉSEL ...."/>
    <x v="1"/>
    <n v="0"/>
    <n v="0"/>
    <m/>
    <m/>
    <m/>
    <m/>
    <n v="0"/>
    <m/>
    <n v="0"/>
    <n v="0"/>
    <x v="249"/>
    <d v="2021-07-29T00:00:00"/>
    <n v="7"/>
    <s v="URBANO MARGARITA"/>
    <s v="FLORES DAVID ROBLES"/>
    <m/>
    <m/>
    <m/>
    <m/>
    <m/>
    <m/>
  </r>
  <r>
    <x v="1"/>
    <x v="2"/>
    <x v="1"/>
    <s v="COTBS"/>
    <x v="2"/>
    <x v="0"/>
    <s v="COTBS-EEQ-GC010-2021"/>
    <m/>
    <n v="5339"/>
    <s v="SERVICIO DE INSTALACIÓN ELÉCTRICA: ACOMETIDA, MEDIDORES DE ENERGÍA ELÉCTRICA, CAMBIO, REUBICACIÓN Y/O MANTENIMIENTO EN EL ÁREA DE SERVICIO ZONA URBANA"/>
    <x v="6"/>
    <n v="468039.84"/>
    <n v="468039.84"/>
    <n v="468039.84"/>
    <n v="0"/>
    <n v="0"/>
    <n v="0"/>
    <n v="468039.82"/>
    <m/>
    <n v="468039.84"/>
    <n v="-2.0000000018626451E-2"/>
    <x v="250"/>
    <m/>
    <n v="-44404"/>
    <s v="LOPEZ PABLO "/>
    <s v="MALLITASIG LASLUISA ALBERTO BLADIMIR"/>
    <s v="OLALLA CAMBISACA WALTER STALIN"/>
    <s v="CHALAN CALISPA ANGEL FRANCISCO"/>
    <m/>
    <m/>
    <m/>
    <m/>
  </r>
  <r>
    <x v="1"/>
    <x v="0"/>
    <x v="2"/>
    <s v="CLC"/>
    <x v="8"/>
    <x v="0"/>
    <s v="CLC-EEQ-GAF002-2021"/>
    <m/>
    <n v="5472"/>
    <s v="CONTRATACIÓN DE AUDITORIA EXTERNA PARA EXPRESAR UNA OPINIÓN SOBRE LA RAZONABILIDAD DE LOS ESTADOS FINANCIEROS INDIVIDUALES Y CONSOLIDADOS DE LA EMPRESA ELÉCTRICA QUITO S.A., POR EL EJERCICIO ECONÓMICO TERMINADO DE LOS AÑOS 2019 Y 2020"/>
    <x v="2"/>
    <n v="120000"/>
    <m/>
    <m/>
    <m/>
    <m/>
    <m/>
    <n v="120000"/>
    <m/>
    <n v="120000"/>
    <n v="0"/>
    <x v="250"/>
    <d v="2021-09-29T00:00:00"/>
    <n v="64"/>
    <s v="MERINO MAURICIO"/>
    <s v="CRUZ TIXI GUSTAVO JOSE"/>
    <s v="MONTA GANCHALA ANA BELEN"/>
    <s v="CLAUDIO OÑA MARIA BELEN"/>
    <m/>
    <m/>
    <m/>
    <m/>
  </r>
  <r>
    <x v="1"/>
    <x v="0"/>
    <x v="0"/>
    <s v="SIE"/>
    <x v="7"/>
    <x v="0"/>
    <s v="SIE-EEQ-GAF023-2021"/>
    <m/>
    <n v="22690"/>
    <s v="ADQUISICIÓN DE EQUIPOS DE PROTECCIÓN PERSONAL: botas de caucho dieléctrica, terno térmico (chaqueta y pantalón)."/>
    <x v="2"/>
    <n v="8837.08"/>
    <m/>
    <m/>
    <m/>
    <m/>
    <m/>
    <n v="8380.33"/>
    <m/>
    <n v="8837.08"/>
    <n v="-456.75"/>
    <x v="251"/>
    <d v="2021-09-24T00:00:00"/>
    <n v="58"/>
    <s v="MUÑOZ ANDREA"/>
    <s v="CUEVA INGA CHRISTIAN EDUARDO"/>
    <m/>
    <m/>
    <m/>
    <m/>
    <m/>
    <m/>
  </r>
  <r>
    <x v="1"/>
    <x v="3"/>
    <x v="0"/>
    <s v="SIE"/>
    <x v="7"/>
    <x v="0"/>
    <s v="SIE-EEQ-GGS012-2021"/>
    <m/>
    <n v="22726"/>
    <s v="ADQUISICIÓN DE PACKING DITTO COPPER ASBESTS PARA LAS UNIDADES DE GENERACIÓN DE LA CENTRAL TÉRMICA GUALBERTO HERNÁNDEZ"/>
    <x v="4"/>
    <n v="6613.92"/>
    <n v="0"/>
    <m/>
    <m/>
    <m/>
    <m/>
    <n v="6480"/>
    <n v="6058.8"/>
    <n v="555.11999999999989"/>
    <n v="5924.88"/>
    <x v="252"/>
    <d v="2021-10-07T00:00:00"/>
    <n v="70"/>
    <s v="ANDRADE OLGA"/>
    <s v="PEÑAFIEL ALVARADO FREDDY MARCONI"/>
    <m/>
    <m/>
    <s v=" GARRIDO NUÑEZ ALEX FRANCISCO"/>
    <s v="1714561998001"/>
    <s v="AQUIETA PILALUISA OSCAR DAVID"/>
    <m/>
  </r>
  <r>
    <x v="1"/>
    <x v="2"/>
    <x v="0"/>
    <s v="SIE"/>
    <x v="7"/>
    <x v="0"/>
    <s v="SIE-EEQ-GC017-2021"/>
    <m/>
    <n v="22741"/>
    <s v="ADQUISICIÓN DE MULTICONDUCTOR DE ALUMINIO PARA ACOMETIDAS"/>
    <x v="6"/>
    <n v="141097.1"/>
    <n v="0"/>
    <m/>
    <m/>
    <m/>
    <m/>
    <n v="141097.1"/>
    <m/>
    <n v="141097.1"/>
    <n v="0"/>
    <x v="253"/>
    <m/>
    <n v="-44410"/>
    <s v="URBANO MARGARITA"/>
    <s v="URRESTA BURBANO NELSON EDUARDO"/>
    <s v="GUAÑA FREIRE DIEGO PAUL"/>
    <s v="CAIZA SEPA OSCAR BRYAN"/>
    <m/>
    <m/>
    <m/>
    <m/>
  </r>
  <r>
    <x v="1"/>
    <x v="0"/>
    <x v="0"/>
    <s v="SIE"/>
    <x v="7"/>
    <x v="0"/>
    <s v="SIE-EEQ-GAF022-2021"/>
    <m/>
    <n v="22703"/>
    <s v="ADQUISICIÓN DE PROTECTORES SOLARES PARA EL PERSONAL DE LA EMPRESA ELÉCTRICA QUITO."/>
    <x v="7"/>
    <n v="34608"/>
    <n v="0"/>
    <m/>
    <m/>
    <m/>
    <m/>
    <n v="34608"/>
    <m/>
    <n v="34608"/>
    <n v="0"/>
    <x v="253"/>
    <m/>
    <n v="-44410"/>
    <s v="ANDRADE OLGA"/>
    <s v="CUEVA INGA CHRISTIAN EDUARDO"/>
    <m/>
    <m/>
    <m/>
    <m/>
    <m/>
    <m/>
  </r>
  <r>
    <x v="1"/>
    <x v="2"/>
    <x v="0"/>
    <s v="SIE"/>
    <x v="7"/>
    <x v="0"/>
    <s v="SIE-EEQ-GC006-2021"/>
    <m/>
    <n v="5324"/>
    <s v="SERVICIOS TÉCNICOS PARA CORTES Y RECONEXIONES PARA LA AGENCIA CALDERÓN O EN OTROS SITIOS INDICADOS POR LA EMPRESA ELÉCTRICA QUITO DENTRO DE SU ÁREA DE SERVICIO."/>
    <x v="7"/>
    <n v="397134.85"/>
    <n v="0"/>
    <m/>
    <m/>
    <m/>
    <m/>
    <n v="397134.85"/>
    <m/>
    <n v="397134.85"/>
    <n v="0"/>
    <x v="216"/>
    <m/>
    <n v="-44411"/>
    <s v="MUÑOZ ANDREA"/>
    <s v="VASQUEZ GUAÑA HUGO ERNESTO"/>
    <s v="SANTANDER QUIROZ GUSTAVO EDMUNDO"/>
    <s v="VEGA RON JOSE JACINTO"/>
    <m/>
    <m/>
    <m/>
    <m/>
  </r>
  <r>
    <x v="1"/>
    <x v="3"/>
    <x v="0"/>
    <s v="RES"/>
    <x v="6"/>
    <x v="0"/>
    <s v="RES-EEQ-GGS009-2021"/>
    <m/>
    <n v="22723"/>
    <s v="ADQUISICIÓN DE REPUESTOS ORIGINALES NUEVOS SIN USO NO MODIFICADOS PARA LAS CENTRIFUGADORAS DE ACEITE DE SISTEMA DE LAS UNIDADES DE GENERACIÓN DE LA CENTRAL TÉRMICA GUALBERTO HERNÁNDEZ"/>
    <x v="4"/>
    <n v="20000"/>
    <n v="19250"/>
    <n v="19250"/>
    <n v="0"/>
    <n v="0"/>
    <n v="0"/>
    <n v="19250"/>
    <n v="19250"/>
    <n v="750"/>
    <n v="18500"/>
    <x v="254"/>
    <d v="2021-09-24T00:00:00"/>
    <n v="51"/>
    <s v="MERINO MAURICIO"/>
    <s v="PEÑAFIEL ALVARADO FREDDY MARCONI"/>
    <m/>
    <m/>
    <m/>
    <m/>
    <m/>
    <m/>
  </r>
  <r>
    <x v="1"/>
    <x v="1"/>
    <x v="0"/>
    <s v="SIE"/>
    <x v="7"/>
    <x v="0"/>
    <s v="SIE-EEQ-GD1B010-2021"/>
    <m/>
    <n v="22652"/>
    <s v="ADQUISICIÓN DE SECCIONADOR BARRA UNIPOLAR ABIERTO 27 KV CON CAMARA ROMPE ARCO"/>
    <x v="7"/>
    <n v="359050"/>
    <n v="0"/>
    <m/>
    <m/>
    <m/>
    <m/>
    <n v="359050"/>
    <m/>
    <n v="359050"/>
    <n v="0"/>
    <x v="254"/>
    <m/>
    <n v="-44412"/>
    <s v="TIPANTA TANIA"/>
    <s v="ZEA PINTO MIGUEL ANTONIO"/>
    <s v="REVELO RUIZ JORGE EDUARDO"/>
    <s v="CHASIPANTA GONZALEZ JOAQUIN ALFREDO"/>
    <m/>
    <m/>
    <m/>
    <m/>
  </r>
  <r>
    <x v="1"/>
    <x v="0"/>
    <x v="0"/>
    <s v="SIE"/>
    <x v="7"/>
    <x v="0"/>
    <s v="SIE-EEQ-GAF020-2021"/>
    <m/>
    <n v="22710"/>
    <s v="ADQUISICIÓN DE MATERIALES PARA LA CONSTRUCCIÓN Y EL MANTENIMIENTO DE TREPADORAS PARA POSTES DE HORMIGON DE LA EMPRESA ELECTRICA QUITO"/>
    <x v="4"/>
    <n v="32401.97"/>
    <n v="0"/>
    <m/>
    <m/>
    <m/>
    <m/>
    <n v="32401.97"/>
    <n v="26920.240000000002"/>
    <n v="5481.73"/>
    <n v="26920.240000000002"/>
    <x v="254"/>
    <d v="2021-10-01T00:00:00"/>
    <n v="58"/>
    <s v="URBANO MARGARITA"/>
    <s v="CEVALLOS COLLAGUAZO MARCO FABIAN"/>
    <m/>
    <m/>
    <m/>
    <m/>
    <m/>
    <m/>
  </r>
  <r>
    <x v="1"/>
    <x v="4"/>
    <x v="0"/>
    <s v="SIE"/>
    <x v="7"/>
    <x v="0"/>
    <s v="SIE-EEQ-GPL001-2021"/>
    <m/>
    <n v="22595"/>
    <s v="ADQUISICIÓN DE UN GRUPO ELECTRÓGENO MÓVIL DE 2 MVA CON TRANSFORMADOR"/>
    <x v="2"/>
    <n v="1500000"/>
    <m/>
    <m/>
    <m/>
    <m/>
    <m/>
    <n v="1500000"/>
    <m/>
    <n v="1500000"/>
    <n v="0"/>
    <x v="254"/>
    <d v="2021-10-07T00:00:00"/>
    <n v="64"/>
    <s v="ANDRADE OLGA"/>
    <s v="BARBA CLAVIJO MARIO ARTURO"/>
    <s v="MONTALUISA MONTALUISA CARLOS VINICIO"/>
    <s v="CALDERON OLIVO JUAN GABRIEL"/>
    <m/>
    <m/>
    <m/>
    <m/>
  </r>
  <r>
    <x v="1"/>
    <x v="2"/>
    <x v="1"/>
    <s v="SIE"/>
    <x v="7"/>
    <x v="0"/>
    <s v="SIE-EEQ-GC010-2021"/>
    <m/>
    <n v="5331"/>
    <s v="SERVICIOS TÉCNICOS PARA CORTES Y RECONEXIONES PARA LA AGENCIA PEDRO VICENTE MALDONADO, NANEGALITO O EN OTROS SITIOS INDICADOS POR LA EMPRESA ELÉCTRICA QUITO DENTRO DE SU ÁREA DE SERVICIO."/>
    <x v="7"/>
    <n v="98941.39"/>
    <n v="0"/>
    <m/>
    <m/>
    <m/>
    <m/>
    <n v="98941.13"/>
    <m/>
    <n v="98941.39"/>
    <n v="-0.25999999999476131"/>
    <x v="255"/>
    <m/>
    <n v="-44418"/>
    <s v="ANDRADE OLGA"/>
    <s v="VASQUEZ GUAÑA HUGO ERNESTO"/>
    <s v="SANTANDER QUIROZ GUSTAVO EDMUNDO"/>
    <s v="VEGA RON JOSE JACINTO"/>
    <m/>
    <m/>
    <m/>
    <m/>
  </r>
  <r>
    <x v="1"/>
    <x v="2"/>
    <x v="0"/>
    <s v="CE"/>
    <x v="0"/>
    <x v="0"/>
    <s v="CATE-EEQ-GC005-2021"/>
    <s v="CE-20210002056135"/>
    <n v="22716"/>
    <s v="Caja de Protección Metálica para medidor energía eléctrica Monofásico, 300 mm x 200mm x 125 mm"/>
    <x v="1"/>
    <n v="569350.6"/>
    <m/>
    <m/>
    <m/>
    <m/>
    <m/>
    <n v="552810.83100000001"/>
    <n v="552810.83100000001"/>
    <n v="16539.768999999971"/>
    <n v="536271.06200000003"/>
    <x v="256"/>
    <d v="2021-08-03T00:00:00"/>
    <n v="4"/>
    <s v="URBANO MARGARITA"/>
    <s v="N/A"/>
    <m/>
    <m/>
    <s v="ACRETI S.A."/>
    <s v="0992358262001"/>
    <s v="AREVALO SUAREZ JORGE GERARDO"/>
    <m/>
  </r>
  <r>
    <x v="1"/>
    <x v="0"/>
    <x v="0"/>
    <s v="CE"/>
    <x v="0"/>
    <x v="1"/>
    <s v="CATE-EEQ-GAF004-2021"/>
    <s v="CE-20210002036879"/>
    <s v="22680, 22675"/>
    <s v="BORDADOS DE ALTA CALIDAD DE HASTA 10 HILOS / CAMISETA CUELLO REDONDO SIN MANGAS"/>
    <x v="1"/>
    <n v="45855.24"/>
    <m/>
    <m/>
    <m/>
    <m/>
    <m/>
    <n v="40055.079999999994"/>
    <n v="40055.079999999994"/>
    <n v="5800.1600000000035"/>
    <n v="34254.919999999991"/>
    <x v="229"/>
    <d v="2021-06-22T00:00:00"/>
    <n v="1"/>
    <s v="ANDRADE OLGA"/>
    <m/>
    <m/>
    <m/>
    <s v="ASOCIACIÓN DE PRODUCCIÓN TEXTIL UNIÓN ECUADOR &quot;ASOTEXUNECU&quot;"/>
    <n v="1792662796001"/>
    <s v="MARQUEZ GUZMAN JHON OSWALDO"/>
    <m/>
  </r>
  <r>
    <x v="1"/>
    <x v="0"/>
    <x v="0"/>
    <s v="CE"/>
    <x v="0"/>
    <x v="0"/>
    <s v="CATE-EEQ-GAF004-2021"/>
    <s v="CE-20210002036759"/>
    <n v="22679"/>
    <s v="CAMISA JEAN CON CINTA REFLECTIVA TIPO II"/>
    <x v="1"/>
    <n v="59034.37"/>
    <m/>
    <m/>
    <m/>
    <m/>
    <m/>
    <n v="57615.999999999993"/>
    <n v="57615.999999999993"/>
    <n v="1418.3700000000099"/>
    <n v="56197.629999999983"/>
    <x v="229"/>
    <d v="2021-06-22T00:00:00"/>
    <n v="1"/>
    <s v="ANDRADE OLGA"/>
    <m/>
    <m/>
    <m/>
    <s v="ASOCIACION DE PRODUCCION TEXTIL COSE TELAS ASOCOSETEX"/>
    <n v="1792834368001"/>
    <s v="MARQUEZ GUZMAN JHON OSWALDO"/>
    <m/>
  </r>
  <r>
    <x v="1"/>
    <x v="0"/>
    <x v="0"/>
    <s v="CE"/>
    <x v="0"/>
    <x v="1"/>
    <s v="CATE-EEQ-GAF004-2021"/>
    <s v="CE-20210002036791"/>
    <n v="22679"/>
    <s v="CAMISA JEAN CON CINTA REFLECTIVA TIPO II"/>
    <x v="1"/>
    <n v="59034.37"/>
    <m/>
    <m/>
    <m/>
    <m/>
    <m/>
    <n v="26481.199999999997"/>
    <n v="26481.199999999997"/>
    <n v="32553.170000000006"/>
    <n v="-6071.9700000000084"/>
    <x v="229"/>
    <d v="2021-06-22T00:00:00"/>
    <n v="1"/>
    <s v="ANDRADE OLGA"/>
    <m/>
    <m/>
    <m/>
    <s v="ASOCIACION DE PRODUCCION TEXTIL TAMBO JEANS ASOTEXTAMJE"/>
    <n v="1891783155001"/>
    <s v="MARQUEZ GUZMAN JHON OSWALDO"/>
    <m/>
  </r>
  <r>
    <x v="1"/>
    <x v="0"/>
    <x v="0"/>
    <s v="CE"/>
    <x v="0"/>
    <x v="1"/>
    <s v="CATE-EEQ-GAF002-2021"/>
    <s v="CE-20210002016203"/>
    <n v="22609"/>
    <s v="Silla Chukuy"/>
    <x v="1"/>
    <n v="105843.36"/>
    <m/>
    <m/>
    <m/>
    <m/>
    <m/>
    <n v="5692.5"/>
    <n v="5692.5"/>
    <n v="100150.86"/>
    <n v="-94458.36"/>
    <x v="213"/>
    <d v="2021-05-18T00:00:00"/>
    <n v="4"/>
    <s v="TIPANTA TANIA"/>
    <s v="N/A"/>
    <m/>
    <m/>
    <s v="TELLO ARTEAGA VICTOR HUGO EDGAR"/>
    <n v="1700505835001"/>
    <s v="ACULA SOSA WILLIAM MAURICIO"/>
    <m/>
  </r>
  <r>
    <x v="1"/>
    <x v="0"/>
    <x v="0"/>
    <s v="CE"/>
    <x v="0"/>
    <x v="1"/>
    <s v="CATE-EEQ-GAF004-2021"/>
    <s v="CE-20210002036904"/>
    <n v="22686"/>
    <s v="TERNO IMPERMEABLE CON CINTA REFLECTIVA (CHOMPA Y PANTALÓN)"/>
    <x v="1"/>
    <n v="116110.61"/>
    <m/>
    <s v="28,500.00"/>
    <n v="0"/>
    <n v="0"/>
    <n v="0"/>
    <n v="68606.720000000001"/>
    <n v="68606.720000000001"/>
    <n v="47503.89"/>
    <n v="21102.83"/>
    <x v="229"/>
    <d v="2021-06-22T00:00:00"/>
    <n v="1"/>
    <s v="ANDRADE OLGA"/>
    <m/>
    <m/>
    <m/>
    <s v="ASOCIACION DE PRODUCCION TEXTIL COSE TELAS ASOCOSETEX"/>
    <n v="1792834368001"/>
    <s v="MARQUEZ GUZMAN JHON OSWALDO"/>
    <m/>
  </r>
  <r>
    <x v="1"/>
    <x v="4"/>
    <x v="0"/>
    <s v="SIE"/>
    <x v="7"/>
    <x v="0"/>
    <s v="SIE-EEQ-TIC002-2021"/>
    <m/>
    <n v="22717"/>
    <s v="ADQUISICIÓN DE EQUIPOS DE COMUNICACION PORTATILES Y MOVILES PARA EL SISTEMA DE RADIOCOMUNICACIÓN DE LA EEQ._x0009_"/>
    <x v="7"/>
    <n v="119442.24000000001"/>
    <n v="0"/>
    <m/>
    <m/>
    <m/>
    <m/>
    <n v="119442.24000000001"/>
    <m/>
    <d v="2021-08-12T00:00:00"/>
    <m/>
    <x v="257"/>
    <m/>
    <n v="-44420"/>
    <s v="ANDREA MUÑOZ"/>
    <s v="HERRERA LARA ROBERTO CARLOS"/>
    <s v="CADENA PINARGOTE ALVARO SANTIAGO"/>
    <s v="JIMENEZ SANCHEZ MAX MANUEL"/>
    <m/>
    <m/>
    <m/>
    <m/>
  </r>
  <r>
    <x v="1"/>
    <x v="2"/>
    <x v="1"/>
    <s v="SIE"/>
    <x v="7"/>
    <x v="0"/>
    <s v="SIE-EEQ-GC004-2021"/>
    <m/>
    <n v="5323"/>
    <s v="SERVICIOS TÉCNICOS PARA CORTES Y RECONEXIONES PARA LA AGENCIA CONOCOTO O EN OTROS SITIOS INDICADOS POR LA EMPRESA ELÉCTRICA QUITO DENTRO DE SU ÁREA DE SERVICIO"/>
    <x v="7"/>
    <n v="340195.44"/>
    <n v="0"/>
    <m/>
    <m/>
    <m/>
    <m/>
    <n v="340195.44"/>
    <m/>
    <d v="2021-08-12T00:00:00"/>
    <m/>
    <x v="257"/>
    <m/>
    <n v="-44420"/>
    <s v="DIMARY LARCO"/>
    <s v="VASQUEZ GUAÑA HUGO ERNESTO"/>
    <s v="SANTANDER QUIROZ GUSTAVO EDMUNDO"/>
    <s v="VEGA RON JOSE JACINTO"/>
    <m/>
    <m/>
    <m/>
    <m/>
  </r>
  <r>
    <x v="1"/>
    <x v="0"/>
    <x v="0"/>
    <s v="SIE"/>
    <x v="7"/>
    <x v="0"/>
    <s v="SIE-EEQ-GAF021-2021"/>
    <m/>
    <n v="22734"/>
    <s v="ADQUISICIÓN DE PLATINAS DE ACERO, PARA LA CONSTRUCCIÓN DE HERRAJES Y POSTES METÁLICOS ORNAMENTALES"/>
    <x v="7"/>
    <n v="63103.8"/>
    <n v="0"/>
    <m/>
    <m/>
    <m/>
    <m/>
    <n v="63103.8"/>
    <m/>
    <d v="2021-08-12T00:00:00"/>
    <m/>
    <x v="257"/>
    <m/>
    <n v="-44420"/>
    <s v="DIMARY LARCO"/>
    <m/>
    <m/>
    <m/>
    <m/>
    <m/>
    <m/>
    <m/>
  </r>
  <r>
    <x v="1"/>
    <x v="2"/>
    <x v="1"/>
    <s v="SIE"/>
    <x v="7"/>
    <x v="0"/>
    <s v="SIE-EEQ-GC011-2021"/>
    <m/>
    <n v="5325"/>
    <s v="SERVICIOS TÉCNICOS PARA CORTES Y RECONEXIONES PARA LA AGENCIA SANGOLQUI O EN OTROS SITIOS INDICADOS POR LA EMPRESA ELÉCTRICA QUITO DENTRO DE SU ÁREA DE SERVICIO."/>
    <x v="7"/>
    <n v="262142.53"/>
    <n v="0"/>
    <m/>
    <m/>
    <m/>
    <m/>
    <n v="262142.53"/>
    <m/>
    <d v="2021-08-16T00:00:00"/>
    <m/>
    <x v="258"/>
    <m/>
    <n v="-44424"/>
    <s v="UQUILLAS JAVIER"/>
    <s v="VASQUEZ GUAÑA HUGO ERNESTO"/>
    <s v="SANTANDER QUIROZ GUSTAVO EDMUNDO"/>
    <s v="VEGA RON JOSE JACINTO"/>
    <m/>
    <m/>
    <m/>
    <m/>
  </r>
  <r>
    <x v="1"/>
    <x v="0"/>
    <x v="1"/>
    <s v="SIE"/>
    <x v="7"/>
    <x v="0"/>
    <s v="SIE-EEQ-GAF024-2021"/>
    <m/>
    <n v="5278"/>
    <s v="Servicio de guardería para los hijos de los trabajadores de la Empresa Eléctrica Quito."/>
    <x v="7"/>
    <n v="786000"/>
    <n v="0"/>
    <m/>
    <m/>
    <m/>
    <m/>
    <n v="786000"/>
    <m/>
    <d v="2021-08-16T00:00:00"/>
    <m/>
    <x v="258"/>
    <m/>
    <n v="-44424"/>
    <s v="ANDREA MUÑOZ"/>
    <s v="GAIBOR LOPEZ ANDRES GEOVANNY"/>
    <s v="GUEVARA ERAZO MAURICIO WLADIMIR"/>
    <s v="IGLESIAS CALDERON LIGIA ROSANA"/>
    <m/>
    <m/>
    <m/>
    <m/>
  </r>
  <r>
    <x v="1"/>
    <x v="0"/>
    <x v="1"/>
    <s v="INM"/>
    <x v="10"/>
    <x v="0"/>
    <s v="INM-EEQ-GAF008-2021"/>
    <m/>
    <n v="5479"/>
    <s v="ARRIENDO DE UN INMUEBLE PARA EL FUNCIONAMIENTO DEL CENTRO DE OPERACIONES Y MANTENIMIENTO RURAL ZONA SUR - ESTE CONOCOTO"/>
    <x v="4"/>
    <n v="28500"/>
    <n v="0"/>
    <s v="28,500.00"/>
    <n v="0"/>
    <n v="0"/>
    <n v="0"/>
    <n v="28500"/>
    <n v="28500"/>
    <d v="2021-08-16T00:00:00"/>
    <m/>
    <x v="258"/>
    <d v="2021-09-09T00:00:00"/>
    <n v="24"/>
    <s v="MAURICIO MERINO"/>
    <s v="GALARZA ESPINOSA FANNY PIEDAD"/>
    <m/>
    <m/>
    <s v="MILTON VINICIO SALGUERO CORONEL"/>
    <n v="1717266611001"/>
    <s v="GAVILANEZ BECERRA ANDREA CAROLINA "/>
    <m/>
  </r>
  <r>
    <x v="1"/>
    <x v="3"/>
    <x v="0"/>
    <s v="SIE"/>
    <x v="7"/>
    <x v="0"/>
    <s v="SIE-EEQ-GGS014-2021"/>
    <m/>
    <n v="22736"/>
    <s v="ADQUISICIÓN DE SEGMENTOS DE CARBÓN PARA SELLO PRENSA ESTOPAS DE LAS CENTRALES HIDROELÉCTRICAS NAYON Y CUMBAYÁ"/>
    <x v="6"/>
    <n v="27262.880000000001"/>
    <n v="0"/>
    <m/>
    <m/>
    <m/>
    <m/>
    <n v="27262.880000000001"/>
    <m/>
    <n v="27262.880000000001"/>
    <n v="0"/>
    <x v="259"/>
    <m/>
    <n v="-44462"/>
    <s v="LARCO DIMARY"/>
    <s v="LOPEZ RODRIGUEZ ROBERTO ALEXANDER"/>
    <m/>
    <m/>
    <m/>
    <m/>
    <m/>
    <m/>
  </r>
  <r>
    <x v="1"/>
    <x v="3"/>
    <x v="0"/>
    <s v="SIE"/>
    <x v="7"/>
    <x v="0"/>
    <s v="SIE-EEQ-GGS013-2021"/>
    <m/>
    <n v="22773"/>
    <s v="ADQUISICIÓN DE TABLEROS DE CONTROL Y COMUNICACIONES METALICOS DE ACERO GALVANIZADO"/>
    <x v="6"/>
    <n v="18953.099999999999"/>
    <n v="0"/>
    <m/>
    <m/>
    <m/>
    <m/>
    <n v="18600"/>
    <m/>
    <n v="18953.099999999999"/>
    <n v="-353.09999999999854"/>
    <x v="260"/>
    <m/>
    <n v="-44460"/>
    <s v="LOPEZ PABLO"/>
    <s v="ECHEVERRIA PABLO"/>
    <m/>
    <m/>
    <m/>
    <m/>
    <m/>
    <m/>
  </r>
  <r>
    <x v="1"/>
    <x v="1"/>
    <x v="0"/>
    <s v="SIE"/>
    <x v="7"/>
    <x v="0"/>
    <s v="SIE-EEQ-GD1O013-2021"/>
    <m/>
    <n v="22748"/>
    <s v="ADQUISICIÓN DE KITs COLORIMÉTRICO PARA ANÁLISIS DE PCB’s"/>
    <x v="6"/>
    <n v="32000"/>
    <n v="0"/>
    <m/>
    <m/>
    <m/>
    <m/>
    <n v="31200"/>
    <m/>
    <n v="32000"/>
    <n v="-800"/>
    <x v="261"/>
    <m/>
    <n v="-44454"/>
    <s v="ANDRADE OLGA"/>
    <s v="TUPIZA TUPIZA CARLOS ALBERTO"/>
    <m/>
    <m/>
    <m/>
    <m/>
    <m/>
    <m/>
  </r>
  <r>
    <x v="1"/>
    <x v="2"/>
    <x v="1"/>
    <s v="SIE"/>
    <x v="7"/>
    <x v="0"/>
    <s v="SIE-EEQ-GC009-2021"/>
    <m/>
    <n v="5328"/>
    <s v="SERVICIOS TÉCNICOS PARA CORTES Y RECONEXIONES PARA LA AGENCIA SAN ANTONIO O EN OTROS SITIOS INDICADOS POR LA EMPRESA ELÉCTRICA QUITO DENTRO DE SU ÁREA DE SERVICIO."/>
    <x v="6"/>
    <n v="178440.4"/>
    <n v="0"/>
    <m/>
    <m/>
    <m/>
    <m/>
    <n v="176423.25"/>
    <m/>
    <n v="178440.4"/>
    <n v="-2017.1499999999942"/>
    <x v="262"/>
    <m/>
    <n v="-44433"/>
    <s v="MUÑOZ ANDREA"/>
    <s v="VASQUEZ GUAÑA HUGO ERNESTO"/>
    <s v="SANTANDER QUIROZ GUSTAVO EDMUNDO"/>
    <s v="VEGA RON JOSE JACINTO"/>
    <m/>
    <m/>
    <m/>
    <m/>
  </r>
  <r>
    <x v="1"/>
    <x v="2"/>
    <x v="1"/>
    <s v="SIE"/>
    <x v="7"/>
    <x v="0"/>
    <s v="SIE-EEQ-GC008-2021"/>
    <m/>
    <n v="5327"/>
    <s v="SERVICIOS TÉCNICOS PARA CORTES Y RECONEXIONES PARA LA AGENCIA MACHACHI O EN OTROS SITIOS INDICADOS POR LA EMPRESA ELÉCTRICA QUITO DENTRO DE SU ÁREA DE SERVICIO"/>
    <x v="6"/>
    <n v="176137.29"/>
    <n v="0"/>
    <m/>
    <m/>
    <m/>
    <m/>
    <n v="173367.73"/>
    <m/>
    <n v="176137.29"/>
    <n v="-2769.5599999999977"/>
    <x v="263"/>
    <m/>
    <n v="-44427"/>
    <s v="TIPANTA TANIA"/>
    <s v="VASQUEZ GUAÑA HUGO ERNESTO"/>
    <s v="SANTANDER QUIROZ GUSTAVO EDMUNDO"/>
    <s v="VEGA RON JOSE JACINTO"/>
    <m/>
    <m/>
    <m/>
    <m/>
  </r>
  <r>
    <x v="1"/>
    <x v="2"/>
    <x v="1"/>
    <s v="SIE"/>
    <x v="7"/>
    <x v="0"/>
    <s v="SIE-EEQ-GC007-2021"/>
    <m/>
    <n v="5326"/>
    <s v="SERVICIOS TÉCNICOS PARA CORTES Y RECONEXIONES PARA LA AGENCIA TUMBACO O EN OTROS SITIOS INDICADOS POR LA EMPRESA ELÉCTRICA QUITO DENTRO DE SU ÁREA DE SERVICIO"/>
    <x v="6"/>
    <n v="331487.84999999998"/>
    <n v="0"/>
    <m/>
    <m/>
    <m/>
    <m/>
    <n v="328082.48"/>
    <m/>
    <n v="331487.84999999998"/>
    <n v="-3405.3699999999953"/>
    <x v="264"/>
    <m/>
    <n v="-44439"/>
    <s v="TIPANTA TANIA"/>
    <s v="VASQUEZ GUAÑA HUGO ERNESTO"/>
    <s v="SANTANDER QUIROZ GUSTAVO EDMUNDO"/>
    <s v="VEGA RON JOSE JACINTO"/>
    <m/>
    <m/>
    <m/>
    <m/>
  </r>
  <r>
    <x v="1"/>
    <x v="0"/>
    <x v="0"/>
    <s v="SIE"/>
    <x v="7"/>
    <x v="0"/>
    <s v="SIE-EEQ-GAF030-2021"/>
    <m/>
    <n v="22818"/>
    <s v="ADQUISICIÓN DE 2 MÁQUINAS MEDIDORAS DE CONDUCTORES ELÉCTRICOS PARA REALIZAR Y DEVANAR BOBINAS."/>
    <x v="6"/>
    <n v="51160"/>
    <n v="0"/>
    <m/>
    <m/>
    <m/>
    <m/>
    <n v="46108.74"/>
    <m/>
    <n v="51160"/>
    <n v="-5051.260000000002"/>
    <x v="261"/>
    <m/>
    <n v="-44454"/>
    <s v="LARCO DIMARY"/>
    <s v="PULLAS CHASIQUIZA SABRINA"/>
    <m/>
    <m/>
    <m/>
    <m/>
    <m/>
    <m/>
  </r>
  <r>
    <x v="1"/>
    <x v="8"/>
    <x v="3"/>
    <s v="MCOB"/>
    <x v="12"/>
    <x v="0"/>
    <s v="MCOB-EEQ-GPE002-2021"/>
    <m/>
    <n v="5497"/>
    <s v="CONSTRUCCIÓN DE ANCLAJES PARA TUBERÍA DE PRESIÓN EN CENTRALES HIDROELÉCTRICAS"/>
    <x v="6"/>
    <n v="201916"/>
    <n v="25000"/>
    <n v="25000"/>
    <n v="0"/>
    <n v="0"/>
    <n v="0"/>
    <n v="18881"/>
    <m/>
    <n v="201916"/>
    <n v="-183035"/>
    <x v="261"/>
    <m/>
    <n v="-44454"/>
    <s v="UQUILLAS JAVIER"/>
    <s v="AREVALO GRANDA TANNHAUSER ENRIQUE"/>
    <m/>
    <m/>
    <m/>
    <m/>
    <m/>
    <m/>
  </r>
  <r>
    <x v="1"/>
    <x v="3"/>
    <x v="1"/>
    <s v="FIN"/>
    <x v="9"/>
    <x v="0"/>
    <s v="FIN-EEQ-GGS002-2021"/>
    <m/>
    <n v="5468"/>
    <s v="SERVICIO DE TRANSPORTE DE COMBUSTIBLE CRUDO REDUCIDO"/>
    <x v="2"/>
    <n v="99750"/>
    <m/>
    <m/>
    <m/>
    <m/>
    <m/>
    <n v="99750"/>
    <m/>
    <n v="99750"/>
    <n v="0"/>
    <x v="265"/>
    <d v="2021-09-30T00:00:00"/>
    <n v="20"/>
    <s v="LOPEZ PABLO"/>
    <s v="CAIZA CAIZA CRISTHIAN FERNANDO"/>
    <m/>
    <m/>
    <m/>
    <m/>
    <m/>
    <m/>
  </r>
  <r>
    <x v="1"/>
    <x v="3"/>
    <x v="1"/>
    <s v="FIN"/>
    <x v="9"/>
    <x v="0"/>
    <s v="FIN-EEQ-GGS001-2021"/>
    <m/>
    <n v="5452"/>
    <s v="SERVICIO DE TRANSPORTE DE COMBUSTIBLE DIÉSEL."/>
    <x v="7"/>
    <n v="15000"/>
    <n v="2400"/>
    <n v="1200"/>
    <n v="1200"/>
    <n v="0"/>
    <n v="0"/>
    <n v="2400"/>
    <m/>
    <n v="15000"/>
    <n v="-12600"/>
    <x v="266"/>
    <m/>
    <n v="-44447"/>
    <s v="LOPEZ PABLO"/>
    <s v="CAIZA CAIZA CRISTHIAN FERNANDO"/>
    <m/>
    <m/>
    <m/>
    <m/>
    <m/>
    <m/>
  </r>
  <r>
    <x v="1"/>
    <x v="1"/>
    <x v="1"/>
    <s v="COTBS"/>
    <x v="2"/>
    <x v="0"/>
    <s v="COTBS-EEQ-GD005-2021"/>
    <m/>
    <n v="5414"/>
    <s v="SERVICIO DE MANTENIMIENTO PARA POSTES Y DUCTOS DE LA EEQ QUE REGISTRAN AFECTACIONES POR ARRENDATARIOS"/>
    <x v="6"/>
    <n v="357142.86"/>
    <n v="357142.86"/>
    <n v="148809.53"/>
    <n v="208333.33"/>
    <n v="0"/>
    <n v="0"/>
    <n v="349686.75"/>
    <m/>
    <n v="357142.86"/>
    <n v="-7456.109999999986"/>
    <x v="261"/>
    <m/>
    <n v="-44454"/>
    <s v="LOPEZ PABLO"/>
    <s v="MUÑOZ ONTANEDA CHRISTIAN RODRIGO"/>
    <s v="CASILLAS PEÑA GERMAN ISRAEL"/>
    <s v="DELGADO BODERO RITHER JAVIER"/>
    <m/>
    <m/>
    <m/>
    <m/>
  </r>
  <r>
    <x v="1"/>
    <x v="7"/>
    <x v="2"/>
    <s v="CDC"/>
    <x v="1"/>
    <x v="0"/>
    <s v="CDC-EEQ-PSA004-2021"/>
    <m/>
    <n v="5476"/>
    <s v="Consultoría para el Estudio de Impacto Ambiental de la Subestación Nueva Sangolquí (Chillos – Jijón) y su Alimentación desde la L/T a 138/23 Kv, 40 Mva"/>
    <x v="6"/>
    <n v="25000"/>
    <n v="25000"/>
    <n v="25000"/>
    <n v="0"/>
    <n v="0"/>
    <n v="0"/>
    <n v="21030"/>
    <m/>
    <n v="25000"/>
    <n v="-3970"/>
    <x v="259"/>
    <m/>
    <n v="-44462"/>
    <s v="LOPEZ PABLO"/>
    <s v="ESTRELLA PROAÑO MONICA PATRICIA"/>
    <m/>
    <m/>
    <m/>
    <m/>
    <m/>
    <m/>
  </r>
  <r>
    <x v="1"/>
    <x v="3"/>
    <x v="1"/>
    <s v="RES"/>
    <x v="6"/>
    <x v="0"/>
    <s v="RES-EEQ-GGS010-2021"/>
    <m/>
    <n v="5403"/>
    <s v="SERVICIO DE INGENIERÍA INVERSA DE LOS REPUESTOS DE LA UNIDAD 1 DE LA CENTRAL NAYÓN"/>
    <x v="4"/>
    <n v="55000"/>
    <n v="45043.55"/>
    <n v="45043.55"/>
    <n v="0"/>
    <n v="0"/>
    <n v="0"/>
    <n v="44622.91"/>
    <n v="44622.91"/>
    <n v="10377.089999999997"/>
    <n v="34245.820000000007"/>
    <x v="267"/>
    <d v="2021-09-23T00:00:00"/>
    <n v="36"/>
    <s v="MERINO MAURICIO"/>
    <s v="LOPEZ RODRIGUEZ ROBERTO ALEXANDER"/>
    <m/>
    <m/>
    <m/>
    <m/>
    <m/>
    <m/>
  </r>
  <r>
    <x v="1"/>
    <x v="0"/>
    <x v="1"/>
    <s v="LICBS"/>
    <x v="3"/>
    <x v="0"/>
    <s v="LICBS-EEQ-GAF04-2021"/>
    <m/>
    <n v="5565"/>
    <s v="SERVICIO DE ABASTECIMIENTO DE COMBUSTIBLE PARA EL PARQUE AUTOMOTOR DE LA EEQ - ZONA UNIFICADA."/>
    <x v="9"/>
    <n v="716696.11"/>
    <n v="715134.66999999993"/>
    <n v="57466.18"/>
    <n v="466114.56"/>
    <n v="191553.93"/>
    <n v="0"/>
    <n v="715134.67"/>
    <m/>
    <n v="716696.11"/>
    <n v="-1561.4399999999441"/>
    <x v="268"/>
    <m/>
    <n v="-44463"/>
    <s v="UQUILLAS JAVIER"/>
    <s v="GALIANO PADILLA ALFREDO LEONARDO"/>
    <s v="BAQUERO AGUIRRE JUAN CARLOS"/>
    <s v="CEVALLOS COLLAGUAZO MARCO FABIAN"/>
    <m/>
    <m/>
    <m/>
    <m/>
  </r>
  <r>
    <x v="1"/>
    <x v="0"/>
    <x v="1"/>
    <s v="RES"/>
    <x v="6"/>
    <x v="0"/>
    <s v="RES-EEQ-GAF003-2021"/>
    <m/>
    <n v="5483"/>
    <s v="SERVICIO DE MANTENIMIENTO PREVENTIVO, CORRECTIVO Y DE EMERGENCIA DE ASCENSORES EDIFICIO MARIANA DE JESÚS"/>
    <x v="6"/>
    <n v="4923.3599999999997"/>
    <m/>
    <n v="4923.3599999999997"/>
    <m/>
    <n v="0"/>
    <n v="4923.3599999999997"/>
    <n v="4293.3599999999997"/>
    <m/>
    <n v="0"/>
    <m/>
    <x v="268"/>
    <m/>
    <m/>
    <s v="HURTADO JOSE"/>
    <s v="GARCIA LEMA BYRON ANDRES"/>
    <m/>
    <m/>
    <m/>
    <m/>
    <m/>
    <m/>
  </r>
  <r>
    <x v="1"/>
    <x v="3"/>
    <x v="0"/>
    <s v="SIE"/>
    <x v="7"/>
    <x v="0"/>
    <s v="SIE-EEQ-GGS015-2021"/>
    <m/>
    <n v="22777"/>
    <s v="ADQUISICIÓN DE ACEITES LUBRICANTES PARA LA EMPRESA ELÉCTRICA QUITO"/>
    <x v="6"/>
    <n v="21795.5"/>
    <m/>
    <m/>
    <m/>
    <n v="0"/>
    <n v="0"/>
    <n v="9401.24"/>
    <m/>
    <n v="0"/>
    <m/>
    <x v="269"/>
    <m/>
    <m/>
    <s v="LARCO DIMARY"/>
    <s v="MENESES HUGO PATRICIO"/>
    <m/>
    <m/>
    <m/>
    <m/>
    <m/>
    <m/>
  </r>
  <r>
    <x v="1"/>
    <x v="1"/>
    <x v="1"/>
    <s v="LICBS"/>
    <x v="3"/>
    <x v="0"/>
    <s v="LICBS-EEQ-GD001-2021"/>
    <m/>
    <n v="5471"/>
    <s v="SERVICIO DE LIMPIEZA DE VEGETACIÓN EN REDES AÉREAS DE DISTRIBUCIÓN DE MEDIO Y BAJO VOLTAJE, EN EL ÁREA DE SERVICIO DE LA EEQ"/>
    <x v="9"/>
    <n v="600000"/>
    <m/>
    <n v="581910"/>
    <m/>
    <n v="0"/>
    <n v="581910"/>
    <n v="581910"/>
    <m/>
    <n v="0"/>
    <m/>
    <x v="270"/>
    <m/>
    <m/>
    <s v="UQUILLAS JAVIER"/>
    <s v="MUÑOZ ONTANEDA CHRISTIAN RODRIGO"/>
    <s v="SALAZAR MARQUEZ MIGUEL ANGEL"/>
    <s v="YANEZ TIMBILA FREDDY JAVIER"/>
    <m/>
    <m/>
    <m/>
    <m/>
  </r>
  <r>
    <x v="1"/>
    <x v="8"/>
    <x v="3"/>
    <s v="COTOB"/>
    <x v="4"/>
    <x v="0"/>
    <s v="COTOB-EEQ-GPE01-2021"/>
    <m/>
    <n v="5383"/>
    <s v="MANTENIMIENTO DE OBRAS CIVILES DE CENTRALES DE PROPIEDAD DE LA EEQ"/>
    <x v="9"/>
    <n v="400000"/>
    <m/>
    <n v="352269.7"/>
    <m/>
    <n v="0"/>
    <n v="352269.7"/>
    <n v="352269.7"/>
    <m/>
    <n v="0"/>
    <m/>
    <x v="271"/>
    <m/>
    <m/>
    <s v="LOPEZ PABLO"/>
    <s v="TUBON GUERRON EDISSON ARMANDO"/>
    <s v="BASTIDAS ALPALA DAVID ANDRES"/>
    <s v="MARTINEZ PALACIOS BOLIVAR PATRICIO"/>
    <m/>
    <m/>
    <m/>
    <m/>
  </r>
  <r>
    <x v="1"/>
    <x v="8"/>
    <x v="3"/>
    <s v="MCOB"/>
    <x v="13"/>
    <x v="0"/>
    <s v="MCOB-EEQ-GPE003-2021"/>
    <m/>
    <n v="5545"/>
    <s v="CONSTRUCCIÓN DE OBRAS CIVILES PARA MITIGACIÓN AMBIENTAL EN EL ÁREA DE LA SUBESTACIÓN DE ELEVACIÓN DE LA CENTRAL TERMOELÉCTRICA GUALBERTO HERNÁNDEZ."/>
    <x v="9"/>
    <n v="21195.7"/>
    <m/>
    <n v="21195.7"/>
    <m/>
    <n v="0"/>
    <n v="21195.7"/>
    <n v="21195.7"/>
    <m/>
    <n v="0"/>
    <m/>
    <x v="271"/>
    <m/>
    <m/>
    <s v="UQUILLAS JAVIER"/>
    <s v="OROZCO BOLAÑOS ADRIANA MICAELA"/>
    <m/>
    <m/>
    <m/>
    <m/>
    <m/>
    <m/>
  </r>
  <r>
    <x v="1"/>
    <x v="1"/>
    <x v="3"/>
    <s v="COTOB"/>
    <x v="4"/>
    <x v="0"/>
    <s v="COTOB-EEQ-GD002-2021"/>
    <m/>
    <n v="5534"/>
    <s v="OBRA PARA LA CONSTRUCCIÓN Y REMODELACIÓN DE REDES DE MEDIO Y BAJO VOLTAJE SECTOR DE PUEMBO, TUMBACO Y TANDA"/>
    <x v="9"/>
    <n v="770184.9"/>
    <m/>
    <n v="770181.25"/>
    <m/>
    <n v="0"/>
    <n v="770181.25"/>
    <n v="770181.25"/>
    <m/>
    <n v="0"/>
    <m/>
    <x v="271"/>
    <m/>
    <m/>
    <s v="UQUILLAS JAVIER"/>
    <s v="_x0009_GUAYASAMIN CALDERON EDUARDO GABRIEL"/>
    <s v="SANTACRUZ CORAL EDISON RAMIRO"/>
    <s v="PILLAJO QUIJIA JONATHAN ORLANDO"/>
    <m/>
    <m/>
    <m/>
    <m/>
  </r>
  <r>
    <x v="1"/>
    <x v="1"/>
    <x v="3"/>
    <s v="COTOB"/>
    <x v="4"/>
    <x v="0"/>
    <s v="COTOB-EEQ-GD003-2021"/>
    <m/>
    <n v="5535"/>
    <s v="OBRA PARA LA CONSTRUCCION EXTENSIÓN PRIMARIO 49B TRAMO BY PASS - KM 104, SAN MIGUEL DE LOS BANCOS"/>
    <x v="9"/>
    <n v="822290.63"/>
    <m/>
    <n v="822287.9"/>
    <m/>
    <n v="0"/>
    <n v="822287.9"/>
    <n v="822287.9"/>
    <m/>
    <n v="0"/>
    <m/>
    <x v="271"/>
    <m/>
    <m/>
    <s v="HURTADO JOSE"/>
    <s v="GUAYASAMIN CALDERON EDUARDO GABRIEL"/>
    <s v="JACOME MOREJON MERCI YOLANDA"/>
    <s v="EGÜEZ VACA FRANCISCO JAVIER"/>
    <m/>
    <m/>
    <m/>
    <m/>
  </r>
  <r>
    <x v="1"/>
    <x v="0"/>
    <x v="1"/>
    <s v="COTBS"/>
    <x v="2"/>
    <x v="0"/>
    <s v="COTBS-EEQ-GAF04-2021"/>
    <m/>
    <n v="5543"/>
    <s v="Servicio para el levantamiento del inventario, identificación y etiquetado de materiales y bienes que se encuentran en las bodegas de la EEQ - año 2021."/>
    <x v="9"/>
    <n v="365000"/>
    <m/>
    <n v="350063.91"/>
    <m/>
    <n v="0"/>
    <n v="350063.91"/>
    <n v="350063.91"/>
    <m/>
    <n v="0"/>
    <m/>
    <x v="272"/>
    <m/>
    <m/>
    <s v="HURTADO JOSE"/>
    <s v="RAMOS DE OLIVEIRA RENATO"/>
    <s v="HERNANDEZ HIDALGO MONICA ELIZABETH"/>
    <s v="ERAZO AYALA PABLO ABRAHAM"/>
    <m/>
    <m/>
    <m/>
    <m/>
  </r>
  <r>
    <x v="1"/>
    <x v="1"/>
    <x v="3"/>
    <s v="COTOB"/>
    <x v="4"/>
    <x v="0"/>
    <s v="COTOB-EEQ-GD001-2021"/>
    <m/>
    <n v="5536"/>
    <s v="OBRAS PARA LA CONSTRUCCIÓN DE REDES DE MV, BV Y AP EN LOS SECTORES: AMAGUAÑA, SANGOLQUÍ, CUTUGLAHUA, PINTAG, LA MERCED, SAN JUAN DE PASTOCALLE Y ALÓAG"/>
    <x v="9"/>
    <n v="764712.11"/>
    <m/>
    <m/>
    <m/>
    <m/>
    <m/>
    <n v="729753.44"/>
    <m/>
    <n v="764712.11"/>
    <n v="-34958.670000000042"/>
    <x v="273"/>
    <m/>
    <n v="-44473"/>
    <s v="HURTADO JOSE"/>
    <s v="GUAYASAMIN CALDERON EDUARDO GABRIEL"/>
    <s v="CALVOPIÑA MOLINA WILSON ADALBERTO"/>
    <s v="PILCO PILCO DIEGO DAVID"/>
    <m/>
    <m/>
    <m/>
    <m/>
  </r>
  <r>
    <x v="1"/>
    <x v="8"/>
    <x v="2"/>
    <s v="CDC"/>
    <x v="1"/>
    <x v="0"/>
    <s v="CDC-EEQ-GPE001-2021"/>
    <m/>
    <n v="5506"/>
    <s v="EJECUCIÓN DE ESTUDIOS DE SUELOS PARA VARIOS PROYECTOS DE LA DE LA EMPRESA ELÉCTRICA QUITO."/>
    <x v="6"/>
    <n v="60000"/>
    <m/>
    <m/>
    <m/>
    <m/>
    <m/>
    <n v="56907"/>
    <m/>
    <n v="60000"/>
    <n v="-3093"/>
    <x v="273"/>
    <m/>
    <n v="-44473"/>
    <s v="LOPEZ PABLO"/>
    <s v="OROZCO BOLAÑOS ADRIANA MICAELA"/>
    <m/>
    <m/>
    <m/>
    <m/>
    <m/>
    <m/>
  </r>
  <r>
    <x v="1"/>
    <x v="4"/>
    <x v="1"/>
    <s v="SIE"/>
    <x v="7"/>
    <x v="0"/>
    <s v="SIE-EEQ-TIC003-2021"/>
    <m/>
    <n v="21247"/>
    <s v="SUMINISTRO E IMPLEMENTACIÓN DE UNA SOLUCIÓN SD-WAN EN AGENCIAS COMERCIALES DE LA EEQ"/>
    <x v="9"/>
    <n v="353479.25"/>
    <m/>
    <m/>
    <m/>
    <m/>
    <m/>
    <m/>
    <m/>
    <n v="353479.25"/>
    <n v="-353479.25"/>
    <x v="273"/>
    <m/>
    <n v="-44473"/>
    <s v="LARCO DIMARY"/>
    <s v="GUEVARA MORA RONMEL FERNANDO"/>
    <s v="CADENA PINARGOTE ALVARO SANTIAGO"/>
    <s v="JIMENEZ SANCHEZ MAX MANUEL"/>
    <m/>
    <m/>
    <m/>
    <m/>
  </r>
  <r>
    <x v="1"/>
    <x v="8"/>
    <x v="0"/>
    <s v="RES"/>
    <x v="6"/>
    <x v="0"/>
    <s v="RES-EEQ-GPE001-2021"/>
    <m/>
    <n v="22698"/>
    <s v="ADQUISICIÓN DE SISTEMA DE CONTROL Y GESTIÓN PARA SISTEMAS FOTOVOLTAICOS AISLADOS"/>
    <x v="6"/>
    <n v="166320"/>
    <m/>
    <m/>
    <m/>
    <m/>
    <m/>
    <n v="166320"/>
    <m/>
    <n v="166320"/>
    <n v="0"/>
    <x v="273"/>
    <m/>
    <n v="-44473"/>
    <s v="LOPEZ PABLO"/>
    <s v="BETANCOURT PROAÑO DANIEL ALEXANDER"/>
    <m/>
    <m/>
    <m/>
    <m/>
    <m/>
    <m/>
  </r>
  <r>
    <x v="1"/>
    <x v="0"/>
    <x v="1"/>
    <s v="SIE"/>
    <x v="7"/>
    <x v="0"/>
    <s v="SIE-EEQ-GAF032-2021"/>
    <m/>
    <n v="5529"/>
    <s v="SERVICIO DE MANTENIMIENTO PREVENTIVO Y CORRECTIVO DE MÁQUINAS MEDIDORAS DE CONDUCTORES ELÉCTRICOS PARA REALIZAR Y DEVANAR BOBINAS"/>
    <x v="9"/>
    <n v="30000"/>
    <m/>
    <m/>
    <m/>
    <m/>
    <m/>
    <m/>
    <m/>
    <n v="30000"/>
    <n v="-30000"/>
    <x v="274"/>
    <m/>
    <n v="-44475"/>
    <s v="LOPEZ PABLO"/>
    <s v="SARAVIA RODRIGUEZ JUAN CARLOS"/>
    <m/>
    <m/>
    <m/>
    <m/>
    <m/>
    <m/>
  </r>
  <r>
    <x v="1"/>
    <x v="3"/>
    <x v="1"/>
    <s v="FIN"/>
    <x v="9"/>
    <x v="0"/>
    <s v="FIN-EEQ-GGS003-2021"/>
    <m/>
    <n v="5468"/>
    <s v="SERVICIO DE TRANSPORTE DE COMBUSTIBLE CRUDO REDUCIDO"/>
    <x v="9"/>
    <n v="200000"/>
    <m/>
    <m/>
    <m/>
    <m/>
    <m/>
    <n v="99750"/>
    <m/>
    <n v="200000"/>
    <n v="-100250"/>
    <x v="275"/>
    <m/>
    <n v="-44480"/>
    <s v="LOPEZ PABLO"/>
    <s v="CAIZA CAIZA CRISTHIAN FERNANDO"/>
    <m/>
    <m/>
    <m/>
    <m/>
    <m/>
    <m/>
  </r>
  <r>
    <x v="1"/>
    <x v="4"/>
    <x v="0"/>
    <s v="RES"/>
    <x v="6"/>
    <x v="0"/>
    <s v="RES-EEQ-GG007-2021"/>
    <m/>
    <n v="22843"/>
    <s v="ADQUISICIÓN DE EQUIPOS PARA REPOTENCIACIÓN DE LA INFRAESTRUCTURA TECNOLÓGICA DE CENTROS DE DATOS NACIONALES E INCLUYE SERVICIO DE MANTENIMIENTO"/>
    <x v="9"/>
    <n v="6606779.9400000004"/>
    <m/>
    <m/>
    <m/>
    <m/>
    <m/>
    <n v="6606779.9400000004"/>
    <m/>
    <n v="6606779.9400000004"/>
    <n v="0"/>
    <x v="275"/>
    <m/>
    <n v="-44480"/>
    <s v="LOPEZ PABLO"/>
    <s v="HARO SUNTAXI JENNY NATALIA"/>
    <m/>
    <m/>
    <m/>
    <m/>
    <m/>
    <m/>
  </r>
  <r>
    <x v="2"/>
    <x v="10"/>
    <x v="4"/>
    <m/>
    <x v="21"/>
    <x v="1"/>
    <m/>
    <m/>
    <m/>
    <m/>
    <x v="10"/>
    <m/>
    <m/>
    <m/>
    <m/>
    <m/>
    <m/>
    <m/>
    <m/>
    <n v="0"/>
    <n v="0"/>
    <x v="276"/>
    <m/>
    <n v="0"/>
    <m/>
    <m/>
    <m/>
    <m/>
    <m/>
    <m/>
    <m/>
    <m/>
  </r>
  <r>
    <x v="2"/>
    <x v="10"/>
    <x v="4"/>
    <m/>
    <x v="21"/>
    <x v="1"/>
    <m/>
    <m/>
    <m/>
    <m/>
    <x v="10"/>
    <m/>
    <m/>
    <m/>
    <m/>
    <m/>
    <m/>
    <m/>
    <m/>
    <n v="0"/>
    <n v="0"/>
    <x v="276"/>
    <m/>
    <n v="0"/>
    <m/>
    <m/>
    <m/>
    <m/>
    <m/>
    <m/>
    <m/>
    <m/>
  </r>
  <r>
    <x v="2"/>
    <x v="10"/>
    <x v="4"/>
    <m/>
    <x v="21"/>
    <x v="1"/>
    <m/>
    <m/>
    <m/>
    <m/>
    <x v="10"/>
    <m/>
    <m/>
    <m/>
    <m/>
    <m/>
    <m/>
    <m/>
    <m/>
    <n v="0"/>
    <n v="0"/>
    <x v="276"/>
    <m/>
    <n v="0"/>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44">
  <r>
    <x v="0"/>
    <x v="0"/>
    <s v="BIEN"/>
    <s v="CE"/>
    <s v="CATÁLOGO ELECTRÓNICO"/>
    <x v="0"/>
    <s v="CATE-EEQ-GAF001-2020"/>
    <s v="CE-20200001798236"/>
    <n v="21812"/>
    <s v="Sillón Qhapax"/>
    <x v="0"/>
    <n v="9501.7999999999993"/>
    <m/>
    <m/>
    <m/>
    <m/>
    <m/>
    <n v="9382.1999999999989"/>
    <n v="9382.1999999999989"/>
    <n v="119.60000000000036"/>
    <n v="9262.5999999999985"/>
    <x v="0"/>
    <x v="0"/>
    <n v="6"/>
    <x v="0"/>
    <m/>
    <m/>
    <m/>
    <s v="PUJOTA QUIMBIAMBA EDISON YEOVANNY(Mejor oferta)"/>
    <s v="1003020680001"/>
    <s v="William Mauricio Acuña Sosa"/>
    <m/>
    <m/>
    <m/>
    <m/>
    <x v="0"/>
  </r>
  <r>
    <x v="0"/>
    <x v="1"/>
    <s v="BIEN"/>
    <s v="CE"/>
    <s v="CATÁLOGO ELECTRÓNICO"/>
    <x v="0"/>
    <s v="CATE-EEQ-GD003-2020"/>
    <s v="CE-20200001814299"/>
    <n v="21822"/>
    <s v="CONDUCTOR DE Al, DESNUDO, CABLEADO, ACSR, 2 AWG, 7 (6/1) HILOS"/>
    <x v="0"/>
    <n v="9000"/>
    <m/>
    <m/>
    <m/>
    <m/>
    <m/>
    <n v="5082"/>
    <n v="5082"/>
    <n v="3918"/>
    <n v="1164"/>
    <x v="1"/>
    <x v="1"/>
    <n v="4"/>
    <x v="1"/>
    <m/>
    <m/>
    <m/>
    <s v="INDUSTRIA ECUATORIANA DE CABLES INCABLE S.A.(GRAN COMPRA)"/>
    <s v="0990562091001"/>
    <s v="Carla Elizabeth Revelo Flores"/>
    <m/>
    <m/>
    <m/>
    <m/>
    <x v="0"/>
  </r>
  <r>
    <x v="0"/>
    <x v="1"/>
    <s v="BIEN"/>
    <s v="CE"/>
    <s v="CATÁLOGO ELECTRÓNICO"/>
    <x v="1"/>
    <s v="CATE-EEQ-GD003-2020"/>
    <s v="CE-20200001814428"/>
    <n v="21822"/>
    <s v="CONDUCTOR DE Al, DESNUDO, CABLEADO, ACSR, 2/0 AWG, 7 (6/1) HILOS"/>
    <x v="0"/>
    <n v="1900"/>
    <m/>
    <m/>
    <m/>
    <m/>
    <m/>
    <n v="1363.3999999999999"/>
    <n v="1363.3999999999999"/>
    <n v="536.60000000000014"/>
    <n v="826.79999999999973"/>
    <x v="1"/>
    <x v="1"/>
    <n v="4"/>
    <x v="1"/>
    <m/>
    <m/>
    <m/>
    <s v="INDUSTRIA ECUATORIANA DE CABLES INCABLE S.A.(GRAN COMPRA)"/>
    <s v="0990562091001"/>
    <s v="Carla Elizabeth Revelo Flores"/>
    <m/>
    <m/>
    <m/>
    <m/>
    <x v="0"/>
  </r>
  <r>
    <x v="0"/>
    <x v="1"/>
    <s v="BIEN"/>
    <s v="CE"/>
    <s v="CATÁLOGO ELECTRÓNICO"/>
    <x v="1"/>
    <s v="CATE-EEQ-GD003-2020"/>
    <s v="CE-20200001814459"/>
    <n v="21824"/>
    <s v="CONDUCTOR DE AL DESNUDO CABLEADO ACSR 4/0AWG 7 (6/1) HILOS"/>
    <x v="0"/>
    <n v="1500"/>
    <m/>
    <m/>
    <m/>
    <m/>
    <m/>
    <n v="1112.0999999999999"/>
    <n v="1112.0999999999999"/>
    <n v="387.90000000000009"/>
    <n v="724.19999999999982"/>
    <x v="1"/>
    <x v="1"/>
    <n v="4"/>
    <x v="1"/>
    <m/>
    <m/>
    <m/>
    <s v="INDUSTRIA ECUATORIANA DE CABLES INCABLE S.A.(GRAN COMPRA)"/>
    <s v="0990562091001"/>
    <s v="Carla Elizabeth Revelo Flores"/>
    <m/>
    <m/>
    <m/>
    <m/>
    <x v="0"/>
  </r>
  <r>
    <x v="0"/>
    <x v="1"/>
    <s v="BIEN"/>
    <s v="CE"/>
    <s v="CATÁLOGO ELECTRÓNICO"/>
    <x v="1"/>
    <s v="CATE-EEQ-GD003-2020"/>
    <s v="CE-20200001814494"/>
    <n v="21822"/>
    <s v="CONDUCTOR DE Al, DESNUDO, CABLEADO, AAC, 4 AWG, 7 HILOS"/>
    <x v="0"/>
    <n v="2000"/>
    <m/>
    <m/>
    <m/>
    <m/>
    <m/>
    <n v="582"/>
    <n v="582"/>
    <n v="1418"/>
    <n v="-836"/>
    <x v="1"/>
    <x v="1"/>
    <n v="4"/>
    <x v="1"/>
    <m/>
    <m/>
    <m/>
    <s v="INDUSTRIA ECUATORIANA DE CABLES INCABLE S.A.(GRAN COMPRA)"/>
    <s v="0990562091001"/>
    <s v="Carla Elizabeth Revelo Flores"/>
    <m/>
    <m/>
    <m/>
    <m/>
    <x v="0"/>
  </r>
  <r>
    <x v="0"/>
    <x v="1"/>
    <s v="BIEN"/>
    <s v="CE"/>
    <s v="CATÁLOGO ELECTRÓNICO"/>
    <x v="1"/>
    <s v="CATE-EEQ-GD003-2020"/>
    <s v="CE-20200001814496"/>
    <n v="21824"/>
    <s v="CONDUCTOR DE Al, DESNUDO, CABLEADO, AAC, 2 AWG, 7 HILOS"/>
    <x v="0"/>
    <n v="9000"/>
    <m/>
    <m/>
    <m/>
    <m/>
    <m/>
    <n v="4034.9999999999995"/>
    <n v="4034.9999999999995"/>
    <n v="4965"/>
    <n v="-930.00000000000045"/>
    <x v="1"/>
    <x v="1"/>
    <n v="4"/>
    <x v="1"/>
    <m/>
    <m/>
    <m/>
    <s v="ELECTROCABLES C.A.(GRAN COMPRA)"/>
    <s v="0990553742001"/>
    <s v="Carla Elizabeth Revelo Flores"/>
    <m/>
    <m/>
    <m/>
    <m/>
    <x v="0"/>
  </r>
  <r>
    <x v="0"/>
    <x v="1"/>
    <s v="BIEN"/>
    <s v="CE"/>
    <s v="CATÁLOGO ELECTRÓNICO"/>
    <x v="1"/>
    <s v="CATE-EEQ-GD003-2020"/>
    <s v="CE-20200001814549"/>
    <n v="21824"/>
    <s v="CONDUCTOR DE Al, DESNUDO, CABLEADO, AAC, 1/0 AWG, 7 HILOS"/>
    <x v="0"/>
    <n v="48960"/>
    <m/>
    <m/>
    <m/>
    <m/>
    <m/>
    <n v="14738.4"/>
    <n v="14738.4"/>
    <n v="34221.599999999999"/>
    <n v="-19483.199999999997"/>
    <x v="1"/>
    <x v="1"/>
    <n v="4"/>
    <x v="1"/>
    <m/>
    <m/>
    <m/>
    <s v="INDUSTRIA ECUATORIANA DE CABLES INCABLE S.A.(GRAN COMPRA)"/>
    <s v="0990562091001"/>
    <s v="Carla Elizabeth Revelo Flores"/>
    <m/>
    <m/>
    <m/>
    <m/>
    <x v="0"/>
  </r>
  <r>
    <x v="0"/>
    <x v="1"/>
    <s v="BIEN"/>
    <s v="CE"/>
    <s v="CATÁLOGO ELECTRÓNICO"/>
    <x v="1"/>
    <s v="CATE-EEQ-GD003-2020"/>
    <s v="CE-20200001814621"/>
    <n v="21824"/>
    <s v="CONDUCTOR DE Al, DESNUDO, CABLEADO, AAC, 2/0 AWG, 7 HILOS"/>
    <x v="0"/>
    <n v="39000"/>
    <m/>
    <m/>
    <m/>
    <m/>
    <m/>
    <n v="20178.599999999999"/>
    <n v="20178.599999999999"/>
    <n v="18821.400000000001"/>
    <n v="1357.1999999999971"/>
    <x v="1"/>
    <x v="1"/>
    <n v="4"/>
    <x v="1"/>
    <m/>
    <m/>
    <m/>
    <s v="INDUSTRIA ECUATORIANA DE CABLES INCABLE S.A.(GRAN COMPRA)"/>
    <s v="0990562091001"/>
    <s v="Carla Elizabeth Revelo Flores"/>
    <m/>
    <m/>
    <m/>
    <m/>
    <x v="0"/>
  </r>
  <r>
    <x v="0"/>
    <x v="1"/>
    <s v="BIEN"/>
    <s v="CE"/>
    <s v="CATÁLOGO ELECTRÓNICO"/>
    <x v="1"/>
    <s v="CATE-EEQ-GD003-2020"/>
    <s v="CE-20200001814673"/>
    <n v="21824"/>
    <s v="CONDUCTOR DE Al, DESNUDO, CABLEADO, AAC, 3/0 AWG, 7 HILOS"/>
    <x v="0"/>
    <n v="60750.000000000007"/>
    <m/>
    <m/>
    <m/>
    <m/>
    <m/>
    <n v="29070"/>
    <n v="29070"/>
    <n v="31680.000000000007"/>
    <n v="-2610.0000000000073"/>
    <x v="1"/>
    <x v="1"/>
    <n v="4"/>
    <x v="1"/>
    <m/>
    <m/>
    <m/>
    <s v="ELECTROCABLES C.A.(GRAN COMPRA)"/>
    <s v="0990553742001"/>
    <s v="Carla Elizabeth Revelo Flores"/>
    <m/>
    <m/>
    <m/>
    <m/>
    <x v="0"/>
  </r>
  <r>
    <x v="0"/>
    <x v="1"/>
    <s v="BIEN"/>
    <s v="CE"/>
    <s v="CATÁLOGO ELECTRÓNICO"/>
    <x v="1"/>
    <s v="CATE-EEQ-GD003-2020"/>
    <s v="CE-20200001814683"/>
    <n v="21824"/>
    <s v="CONDUCTOR DE Al, DESNUDO, CABLEADO, AAC, 4/0 AWG, 7 HILOS "/>
    <x v="0"/>
    <n v="149600"/>
    <m/>
    <m/>
    <m/>
    <m/>
    <m/>
    <n v="70725.600000000006"/>
    <n v="70725.600000000006"/>
    <n v="78874.399999999994"/>
    <n v="-8148.7999999999884"/>
    <x v="1"/>
    <x v="1"/>
    <n v="4"/>
    <x v="1"/>
    <m/>
    <m/>
    <m/>
    <s v="INDUSTRIA ECUATORIANA DE CABLES INCABLE S.A.(GRAN COMPRA)"/>
    <s v="0990562091001"/>
    <s v="Carla Elizabeth Revelo Flores"/>
    <m/>
    <m/>
    <m/>
    <m/>
    <x v="0"/>
  </r>
  <r>
    <x v="0"/>
    <x v="1"/>
    <s v="BIEN"/>
    <s v="CE"/>
    <s v="CATÁLOGO ELECTRÓNICO"/>
    <x v="1"/>
    <s v="CATE-EEQ-GD003-2020"/>
    <s v="CE-20200001814720"/>
    <n v="21824"/>
    <s v="CONDUCTOR DE Al, DESNUDO, CABLEADO, AAC, 266,8 MCM, 19 HILOS"/>
    <x v="0"/>
    <n v="13799.999999999998"/>
    <m/>
    <m/>
    <m/>
    <m/>
    <m/>
    <n v="6714"/>
    <n v="6714"/>
    <n v="7085.9999999999982"/>
    <n v="-371.99999999999818"/>
    <x v="1"/>
    <x v="1"/>
    <n v="4"/>
    <x v="1"/>
    <m/>
    <m/>
    <m/>
    <s v="ELECTROCABLES C.A.(GRAN COMPRA)"/>
    <s v="0990553742001"/>
    <s v="Carla Elizabeth Revelo Flores"/>
    <m/>
    <m/>
    <m/>
    <m/>
    <x v="0"/>
  </r>
  <r>
    <x v="0"/>
    <x v="1"/>
    <s v="BIEN"/>
    <s v="CE"/>
    <s v="CATÁLOGO ELECTRÓNICO"/>
    <x v="0"/>
    <s v="CATE-EEQ-GD004-2020"/>
    <s v="CE-20200001820813"/>
    <n v="21823"/>
    <s v="CONDUCTOR DE COBRE, DESNUDO CABLEADO SUAVE, 2 AWG 7 HILOS"/>
    <x v="0"/>
    <n v="366660"/>
    <m/>
    <m/>
    <m/>
    <m/>
    <m/>
    <n v="197734.5"/>
    <n v="197734.5"/>
    <n v="168925.5"/>
    <n v="28809"/>
    <x v="2"/>
    <x v="2"/>
    <n v="2"/>
    <x v="2"/>
    <m/>
    <m/>
    <m/>
    <s v="ECUACABLE S.A.(GRAN COMPRA)"/>
    <s v="0992497025001"/>
    <s v="Carla Elizabeth Revelo Flores"/>
    <m/>
    <m/>
    <m/>
    <m/>
    <x v="0"/>
  </r>
  <r>
    <x v="0"/>
    <x v="1"/>
    <s v="BIEN"/>
    <s v="CE"/>
    <s v="CATÁLOGO ELECTRÓNICO"/>
    <x v="1"/>
    <s v="CATE-EEQ-GD004-2020"/>
    <s v="CE-20200001820814"/>
    <n v="21823"/>
    <s v="CONDUCTOR DE COBRE, DESNUDO CABLEADO SUAVE, 1/0 AWG 19 HILOS"/>
    <x v="0"/>
    <n v="45000"/>
    <m/>
    <m/>
    <m/>
    <m/>
    <m/>
    <n v="27427.499999999996"/>
    <n v="27427.499999999996"/>
    <n v="17572.500000000004"/>
    <n v="9854.9999999999927"/>
    <x v="2"/>
    <x v="2"/>
    <n v="2"/>
    <x v="2"/>
    <m/>
    <m/>
    <m/>
    <s v="ELECTROCABLES C.A.(GRAN COMPRA)"/>
    <s v="0990553742001"/>
    <s v="Carla Elizabeth Revelo Flores"/>
    <m/>
    <m/>
    <m/>
    <m/>
    <x v="0"/>
  </r>
  <r>
    <x v="0"/>
    <x v="1"/>
    <s v="BIEN"/>
    <s v="CE"/>
    <s v="CATÁLOGO ELECTRÓNICO"/>
    <x v="1"/>
    <s v="CATE-EEQ-GD004-2020"/>
    <s v="CE-20200001820815"/>
    <n v="21823"/>
    <s v="CONDUCTOR DE COBRE, DESNUDO CABLEADO SUAVE, 4/0 AWG 19 HILOS"/>
    <x v="0"/>
    <n v="4800"/>
    <m/>
    <m/>
    <m/>
    <m/>
    <m/>
    <n v="2957.9999999999995"/>
    <n v="2957.9999999999995"/>
    <n v="1842.0000000000005"/>
    <n v="1115.9999999999991"/>
    <x v="2"/>
    <x v="2"/>
    <n v="2"/>
    <x v="2"/>
    <m/>
    <m/>
    <m/>
    <s v="ELECTROCABLES C.A.(GRAN COMPRA)"/>
    <s v="0990553742001"/>
    <s v="Carla Elizabeth Revelo Flores"/>
    <m/>
    <m/>
    <m/>
    <m/>
    <x v="0"/>
  </r>
  <r>
    <x v="0"/>
    <x v="1"/>
    <s v="BIEN"/>
    <s v="CE"/>
    <s v="CATÁLOGO ELECTRÓNICO"/>
    <x v="1"/>
    <s v="CATE-EEQ-GD004-2020"/>
    <s v="CE-20200001820816"/>
    <n v="21823"/>
    <s v="CONDUCTOR DE COBRE, DESNUDO CABLEADO SUAVE, 2/0 AWG 19 HILOS"/>
    <x v="0"/>
    <n v="3500"/>
    <m/>
    <m/>
    <m/>
    <m/>
    <m/>
    <n v="2334.4999999999995"/>
    <n v="2334.4999999999995"/>
    <n v="1165.5000000000005"/>
    <n v="1168.9999999999991"/>
    <x v="2"/>
    <x v="2"/>
    <n v="2"/>
    <x v="2"/>
    <m/>
    <m/>
    <m/>
    <s v="ELECTROCABLES C.A.(GRAN COMPRA)"/>
    <s v="0990553742001"/>
    <s v="Carla Elizabeth Revelo Flores"/>
    <m/>
    <m/>
    <m/>
    <m/>
    <x v="0"/>
  </r>
  <r>
    <x v="0"/>
    <x v="1"/>
    <s v="BIEN"/>
    <s v="CE"/>
    <s v="CATÁLOGO ELECTRÓNICO"/>
    <x v="0"/>
    <s v="CATE-EEQ-GD002-2020"/>
    <s v="CE-20200001821582"/>
    <n v="21820"/>
    <s v="CABLE DE CU CABLEADO 2000 V TTU 2/0AWG 19 HILOS"/>
    <x v="0"/>
    <n v="60800"/>
    <m/>
    <m/>
    <m/>
    <m/>
    <m/>
    <n v="36784"/>
    <n v="36784"/>
    <n v="24016"/>
    <n v="12768"/>
    <x v="2"/>
    <x v="2"/>
    <n v="2"/>
    <x v="2"/>
    <m/>
    <m/>
    <m/>
    <s v="ECUACABLE S.A.(GRAN COMPRA)"/>
    <s v="0992497025001"/>
    <s v="Carla Elizabeth Revelo Flores"/>
    <m/>
    <m/>
    <m/>
    <m/>
    <x v="0"/>
  </r>
  <r>
    <x v="0"/>
    <x v="1"/>
    <s v="BIEN"/>
    <s v="CE"/>
    <s v="CATÁLOGO ELECTRÓNICO"/>
    <x v="1"/>
    <s v="CATE-EEQ-GD002-2020"/>
    <s v="CE-20200001821583"/>
    <n v="21820"/>
    <s v="CABLE DE CU CABLEADO 2000 V TTU 2AWG 7 HILOS"/>
    <x v="0"/>
    <n v="49950"/>
    <m/>
    <m/>
    <m/>
    <m/>
    <m/>
    <n v="33371.999999999993"/>
    <n v="33371.999999999993"/>
    <n v="16578.000000000007"/>
    <n v="16793.999999999985"/>
    <x v="2"/>
    <x v="2"/>
    <n v="2"/>
    <x v="2"/>
    <m/>
    <m/>
    <m/>
    <s v="ECUACABLE S.A.(GRAN COMPRA)"/>
    <s v="0992497025001"/>
    <s v="Carla Elizabeth Revelo Flores"/>
    <m/>
    <m/>
    <m/>
    <m/>
    <x v="0"/>
  </r>
  <r>
    <x v="0"/>
    <x v="1"/>
    <s v="BIEN"/>
    <s v="CE"/>
    <s v="CATÁLOGO ELECTRÓNICO"/>
    <x v="1"/>
    <s v="CATE-EEQ-GD002-2020"/>
    <s v="CE-20200001821584"/>
    <n v="21820"/>
    <s v="CABLE DE CU CABLEADO 2000 V TTU 1/0AWG 19 HILOS"/>
    <x v="0"/>
    <n v="53975"/>
    <m/>
    <m/>
    <m/>
    <m/>
    <m/>
    <n v="33022.499999999993"/>
    <n v="33022.499999999993"/>
    <n v="20952.500000000007"/>
    <n v="12069.999999999985"/>
    <x v="2"/>
    <x v="2"/>
    <n v="2"/>
    <x v="2"/>
    <m/>
    <m/>
    <m/>
    <s v="ELECTROCABLES C.A.(GRAN COMPRA)"/>
    <s v="0990553742001"/>
    <s v="Carla Elizabeth Revelo Flores"/>
    <m/>
    <m/>
    <m/>
    <m/>
    <x v="0"/>
  </r>
  <r>
    <x v="0"/>
    <x v="1"/>
    <s v="BIEN"/>
    <s v="CE"/>
    <s v="CATÁLOGO ELECTRÓNICO"/>
    <x v="1"/>
    <s v="CATE-EEQ-GD002-2020"/>
    <s v="CE-20200001821585"/>
    <n v="21820"/>
    <s v="CABLE DE CU CABLEADO 2000 V TTU 3/0AWG 19 HILOS"/>
    <x v="0"/>
    <n v="41000"/>
    <m/>
    <m/>
    <m/>
    <m/>
    <m/>
    <n v="25059.199999999997"/>
    <n v="25059.199999999997"/>
    <n v="15940.800000000003"/>
    <n v="9118.3999999999942"/>
    <x v="2"/>
    <x v="2"/>
    <n v="2"/>
    <x v="2"/>
    <m/>
    <m/>
    <m/>
    <s v="ECUACABLE S.A.(GRAN COMPRA)"/>
    <s v="0992497025001"/>
    <s v="Carla Elizabeth Revelo Flores"/>
    <m/>
    <m/>
    <m/>
    <m/>
    <x v="0"/>
  </r>
  <r>
    <x v="0"/>
    <x v="1"/>
    <s v="BIEN"/>
    <s v="CE"/>
    <s v="CATÁLOGO ELECTRÓNICO"/>
    <x v="1"/>
    <s v="CATE-EEQ-GD002-2020"/>
    <s v="CE-20200001821586"/>
    <n v="21831"/>
    <s v="CABLE UNIPOLAR Cu AISLADO PARA MEDIO VOLTAJE 25 kV, 100% NA, PANTALLA DE ALAMBRE DE COBRE DE 2/0AWG"/>
    <x v="0"/>
    <n v="99000"/>
    <m/>
    <m/>
    <m/>
    <m/>
    <m/>
    <n v="52973.999999999993"/>
    <n v="52973.999999999993"/>
    <n v="46026.000000000007"/>
    <n v="6947.9999999999854"/>
    <x v="2"/>
    <x v="2"/>
    <n v="2"/>
    <x v="2"/>
    <m/>
    <m/>
    <m/>
    <s v="ELECTROCABLES C.A.(GRAN COMPRA)"/>
    <s v="0990553742001"/>
    <s v="Carla Elizabeth Revelo Flores"/>
    <m/>
    <m/>
    <m/>
    <m/>
    <x v="0"/>
  </r>
  <r>
    <x v="0"/>
    <x v="1"/>
    <s v="BIEN"/>
    <s v="CE"/>
    <s v="CATÁLOGO ELECTRÓNICO"/>
    <x v="1"/>
    <s v="CATE-EEQ-GD002-2020"/>
    <s v="CE-20200001821587"/>
    <n v="21820"/>
    <s v="CABLE DE CU CABLEADO 2000 V TTU 4AWG 7 HILOS"/>
    <x v="0"/>
    <n v="4800"/>
    <m/>
    <m/>
    <m/>
    <m/>
    <m/>
    <n v="3167.9999999999995"/>
    <n v="3167.9999999999995"/>
    <n v="1632.0000000000005"/>
    <n v="1535.9999999999991"/>
    <x v="2"/>
    <x v="2"/>
    <n v="2"/>
    <x v="2"/>
    <m/>
    <m/>
    <m/>
    <s v="ELECTROCABLES C.A.(GRAN COMPRA)"/>
    <s v="0990553742001"/>
    <s v="Carla Elizabeth Revelo Flores"/>
    <m/>
    <m/>
    <m/>
    <m/>
    <x v="0"/>
  </r>
  <r>
    <x v="0"/>
    <x v="1"/>
    <s v="BIEN"/>
    <s v="CE"/>
    <s v="CATÁLOGO ELECTRÓNICO"/>
    <x v="1"/>
    <s v="CATE-EEQ-GD002-2020"/>
    <s v="CE-20200001821588"/>
    <n v="21831"/>
    <s v="CABLE UNIPOLAR Cu AISLADO PARA MEDIO VOLTAJE 25 kV, 100% NA, PANTALLA DE ALAMBRE DE COBRE DE 500MCM"/>
    <x v="0"/>
    <n v="184000"/>
    <m/>
    <m/>
    <m/>
    <m/>
    <m/>
    <n v="117831.99999999999"/>
    <n v="117831.99999999999"/>
    <n v="66168.000000000015"/>
    <n v="51663.999999999971"/>
    <x v="2"/>
    <x v="2"/>
    <n v="2"/>
    <x v="2"/>
    <m/>
    <m/>
    <m/>
    <s v="ELECTROCABLES C.A.(GRAN COMPRA)"/>
    <s v="0990553742001"/>
    <s v="Carla Elizabeth Revelo Flores"/>
    <m/>
    <m/>
    <m/>
    <m/>
    <x v="0"/>
  </r>
  <r>
    <x v="0"/>
    <x v="1"/>
    <s v="BIEN"/>
    <s v="CE"/>
    <s v="CATÁLOGO ELECTRÓNICO"/>
    <x v="1"/>
    <s v="CATE-EEQ-GD002-2020"/>
    <s v="CE-20200001821589"/>
    <n v="21831"/>
    <s v="CABLE UNIPOLAR Cu AISLADO PARA MEDIO VOLTAJE 25 kV, 100% NA, PANTALLA DE ALAMBRE DE COBRE DE 250MCM"/>
    <x v="0"/>
    <n v="195000"/>
    <m/>
    <m/>
    <m/>
    <m/>
    <m/>
    <n v="121814.99999999997"/>
    <n v="121814.99999999997"/>
    <n v="73185.000000000029"/>
    <n v="48629.999999999942"/>
    <x v="2"/>
    <x v="2"/>
    <n v="2"/>
    <x v="2"/>
    <m/>
    <m/>
    <m/>
    <s v="ELECTROCABLES C.A.(GRAN COMPRA)"/>
    <s v="0990553742001"/>
    <s v="Carla Elizabeth Revelo Flores"/>
    <m/>
    <m/>
    <m/>
    <m/>
    <x v="0"/>
  </r>
  <r>
    <x v="0"/>
    <x v="1"/>
    <s v="BIEN"/>
    <s v="CE"/>
    <s v="CATÁLOGO ELECTRÓNICO"/>
    <x v="1"/>
    <s v="CATE-EEQ-GD002-2020"/>
    <s v="CE-20200001821590"/>
    <n v="21820"/>
    <s v="CABLE DE CU CABLEADO 2000 V TTU 6AWG 7 HILOS"/>
    <x v="0"/>
    <n v="5950"/>
    <m/>
    <m/>
    <m/>
    <m/>
    <m/>
    <n v="3608.4999999999995"/>
    <n v="3608.4999999999995"/>
    <n v="2341.5000000000005"/>
    <n v="1266.9999999999991"/>
    <x v="2"/>
    <x v="2"/>
    <n v="2"/>
    <x v="2"/>
    <m/>
    <m/>
    <m/>
    <s v="ELECTROCABLES C.A.(GRAN COMPRA)"/>
    <s v="0990553742001"/>
    <s v="Carla Elizabeth Revelo Flores"/>
    <m/>
    <m/>
    <m/>
    <m/>
    <x v="0"/>
  </r>
  <r>
    <x v="0"/>
    <x v="1"/>
    <s v="BIEN"/>
    <s v="CE"/>
    <s v="CATÁLOGO ELECTRÓNICO"/>
    <x v="1"/>
    <s v="CATE-EEQ-GD002-2020"/>
    <s v="CE-20200001821591"/>
    <n v="21820"/>
    <s v="CABLE DE CU CABLEADO 2000 V TTU 4/0AWG 19 HILOS"/>
    <x v="0"/>
    <n v="80600"/>
    <m/>
    <m/>
    <m/>
    <m/>
    <m/>
    <n v="49120.499999999993"/>
    <n v="49120.499999999993"/>
    <n v="31479.500000000007"/>
    <n v="17640.999999999985"/>
    <x v="2"/>
    <x v="2"/>
    <n v="2"/>
    <x v="2"/>
    <m/>
    <m/>
    <m/>
    <s v="ECUACABLE S.A.(GRAN COMPRA)"/>
    <s v="0992497025001"/>
    <s v="Carla Elizabeth Revelo Flores"/>
    <m/>
    <m/>
    <m/>
    <m/>
    <x v="0"/>
  </r>
  <r>
    <x v="0"/>
    <x v="0"/>
    <s v="BIEN"/>
    <s v="CE"/>
    <s v="CATÁLOGO ELECTRÓNICO"/>
    <x v="0"/>
    <s v="CATE-EEQ-GAF003-2020"/>
    <s v="CE-20200001848017"/>
    <n v="21814"/>
    <s v="NEUMATICO 215/75 R 17.5 126/124 TODA POSICION APLICACION URBANO"/>
    <x v="0"/>
    <n v="2928.36"/>
    <m/>
    <m/>
    <m/>
    <m/>
    <m/>
    <n v="2916"/>
    <n v="2916"/>
    <n v="12.360000000000127"/>
    <n v="2903.64"/>
    <x v="3"/>
    <x v="3"/>
    <n v="2"/>
    <x v="2"/>
    <m/>
    <m/>
    <m/>
    <s v="CENTRO AUTOMOTRIZ GUSTAVO MOYA BACA CIA. LTDA.(Mejor oferta)"/>
    <s v="1790029131001"/>
    <s v="Luis Morales"/>
    <m/>
    <m/>
    <m/>
    <m/>
    <x v="0"/>
  </r>
  <r>
    <x v="0"/>
    <x v="0"/>
    <s v="BIEN"/>
    <s v="CE"/>
    <s v="CATÁLOGO ELECTRÓNICO"/>
    <x v="1"/>
    <s v="CATE-EEQ-GAF003-2020"/>
    <s v="CE-20200001848016"/>
    <n v="21814"/>
    <s v="*NEUMATICO 255/70R16 111S TODA POSICION APLICACION TODO TERRENO"/>
    <x v="0"/>
    <n v="18392.400000000001"/>
    <m/>
    <m/>
    <m/>
    <m/>
    <m/>
    <n v="18369.599999999999"/>
    <n v="18369.599999999999"/>
    <n v="22.80000000000291"/>
    <n v="18346.799999999996"/>
    <x v="3"/>
    <x v="3"/>
    <n v="2"/>
    <x v="2"/>
    <m/>
    <m/>
    <m/>
    <s v="CONTINENTAL TIRE ANDINA S.A.(Mejor oferta)"/>
    <s v="190005070001"/>
    <s v="Luis Morales"/>
    <m/>
    <m/>
    <m/>
    <m/>
    <x v="0"/>
  </r>
  <r>
    <x v="0"/>
    <x v="0"/>
    <s v="BIEN"/>
    <s v="CE"/>
    <s v="CATÁLOGO ELECTRÓNICO"/>
    <x v="1"/>
    <s v="CATE-EEQ-GAF003-2020"/>
    <s v="CE-20200001847984"/>
    <n v="21814"/>
    <s v="*NEUMÁTICO LT245/75R16 120/116S TODA POSICIÓN APLICACIÓN TODO TERRENO"/>
    <x v="0"/>
    <n v="27736.2"/>
    <m/>
    <m/>
    <m/>
    <m/>
    <m/>
    <n v="27710.999999999996"/>
    <n v="27710.999999999996"/>
    <n v="25.200000000004366"/>
    <n v="27685.799999999992"/>
    <x v="3"/>
    <x v="3"/>
    <n v="2"/>
    <x v="2"/>
    <m/>
    <m/>
    <m/>
    <s v="CONTINENTAL TIRE ANDINA S.A.(Mejor oferta)"/>
    <s v="190005070001"/>
    <s v="Luis Morales"/>
    <m/>
    <m/>
    <m/>
    <m/>
    <x v="0"/>
  </r>
  <r>
    <x v="0"/>
    <x v="0"/>
    <s v="BIEN"/>
    <s v="CE"/>
    <s v="CATÁLOGO ELECTRÓNICO"/>
    <x v="1"/>
    <s v="CATE-EEQ-GAF003-2020"/>
    <s v="CE-20200001847983"/>
    <n v="21814"/>
    <s v="* NEUMATICO 225/70R16 103S TODA POSICION APLICACION REGIONAL"/>
    <x v="0"/>
    <n v="4821.6000000000004"/>
    <m/>
    <m/>
    <m/>
    <m/>
    <m/>
    <n v="4759.9999999999991"/>
    <n v="4759.9999999999991"/>
    <n v="61.600000000001273"/>
    <n v="4698.3999999999978"/>
    <x v="3"/>
    <x v="3"/>
    <n v="2"/>
    <x v="2"/>
    <m/>
    <m/>
    <m/>
    <s v="CENTRO AUTOMOTRIZ GUSTAVO MOYA BACA CIA. LTDA.(Mejor oferta)"/>
    <s v="1790029131001"/>
    <s v="Luis Morales"/>
    <m/>
    <m/>
    <m/>
    <m/>
    <x v="0"/>
  </r>
  <r>
    <x v="0"/>
    <x v="0"/>
    <s v="BIEN"/>
    <s v="CE"/>
    <s v="CATÁLOGO ELECTRÓNICO"/>
    <x v="1"/>
    <s v="CATE-EEQ-GAF003-2020"/>
    <s v="CE-20200001847973"/>
    <n v="21814"/>
    <s v="*NEUMATICO 225/70R15C 112/110R DIRECCION APLICACION REGIONAL"/>
    <x v="0"/>
    <n v="15240.752399999999"/>
    <m/>
    <m/>
    <m/>
    <m/>
    <m/>
    <n v="15067"/>
    <n v="15067"/>
    <n v="173.7523999999994"/>
    <n v="14893.247600000001"/>
    <x v="3"/>
    <x v="3"/>
    <n v="2"/>
    <x v="2"/>
    <m/>
    <m/>
    <m/>
    <s v="CONTINENTAL TIRE ANDINA S.A.(Mejor oferta)"/>
    <s v="190005070001"/>
    <s v="Luis Morales"/>
    <m/>
    <m/>
    <m/>
    <m/>
    <x v="0"/>
  </r>
  <r>
    <x v="0"/>
    <x v="0"/>
    <s v="BIEN"/>
    <s v="CE"/>
    <s v="CATÁLOGO ELECTRÓNICO"/>
    <x v="1"/>
    <s v="CATE-EEQ-GAF003-2020"/>
    <s v="CE-20200001847972"/>
    <n v="21814"/>
    <s v="*NEUMATICO 205/75R15 97S TODA POSICION APLICACION REGIONAL"/>
    <x v="0"/>
    <n v="8788.5600000000013"/>
    <m/>
    <m/>
    <m/>
    <m/>
    <m/>
    <n v="8782.4"/>
    <n v="8782.4"/>
    <n v="6.1600000000016735"/>
    <n v="8776.239999999998"/>
    <x v="3"/>
    <x v="3"/>
    <n v="2"/>
    <x v="2"/>
    <m/>
    <m/>
    <m/>
    <s v="CONTINENTAL TIRE ANDINA S.A.(Mejor oferta)"/>
    <s v="190005070001"/>
    <s v="Luis Morales"/>
    <m/>
    <m/>
    <m/>
    <m/>
    <x v="0"/>
  </r>
  <r>
    <x v="0"/>
    <x v="1"/>
    <s v="BIEN"/>
    <s v="CE"/>
    <s v="CATÁLOGO ELECTRÓNICO"/>
    <x v="1"/>
    <s v="CATE-EEQ-GD003-2020"/>
    <s v="CE-20200001849121"/>
    <n v="21822"/>
    <s v="CONDUCTOR DE Al, DESNUDO, CABLEADO, ACSR, 1/0 AWG, 7 (6/1) HILOS"/>
    <x v="0"/>
    <n v="18150"/>
    <m/>
    <m/>
    <m/>
    <m/>
    <m/>
    <n v="10394.999999999998"/>
    <n v="10394.999999999998"/>
    <n v="7755.0000000000018"/>
    <n v="2639.9999999999964"/>
    <x v="4"/>
    <x v="4"/>
    <n v="2"/>
    <x v="1"/>
    <m/>
    <m/>
    <m/>
    <s v="CONELSA CONDUCTORES ELECTRICOS S.A.(GRAN COMPRA)"/>
    <s v="1790015785001"/>
    <s v="Carla Elizabeth Revelo Flores"/>
    <m/>
    <m/>
    <m/>
    <m/>
    <x v="0"/>
  </r>
  <r>
    <x v="0"/>
    <x v="0"/>
    <s v="BIEN"/>
    <s v="CE"/>
    <s v="CATÁLOGO ELECTRÓNICO"/>
    <x v="0"/>
    <s v="CATE-EEQ-GAF002-2020"/>
    <s v="CE-20200001848060"/>
    <n v="21857"/>
    <s v="ARCHIVADOR DE CARTON NO. 15 CON TAPA*"/>
    <x v="0"/>
    <n v="15668.73"/>
    <m/>
    <m/>
    <m/>
    <m/>
    <m/>
    <n v="12186.789999999999"/>
    <n v="12186.789999999999"/>
    <n v="3481.9400000000005"/>
    <n v="8704.8499999999985"/>
    <x v="3"/>
    <x v="3"/>
    <n v="2"/>
    <x v="2"/>
    <m/>
    <m/>
    <m/>
    <s v="Falconi Cisneros Jose Luis(Mejor oferta)"/>
    <s v="1715241525001"/>
    <s v="Gabriela Santos"/>
    <m/>
    <m/>
    <m/>
    <m/>
    <x v="0"/>
  </r>
  <r>
    <x v="0"/>
    <x v="0"/>
    <s v="BIEN"/>
    <s v="CE"/>
    <s v="CATÁLOGO ELECTRÓNICO"/>
    <x v="1"/>
    <s v="CATE-EEQ-GAF003-2020"/>
    <s v="CE-20200001848029"/>
    <n v="21814"/>
    <s v="NEUMATICO 295/80R22.5 152/148M DIRECCION APLICACION NEUMÁTICO 12R22.5 152/148L DIRECCIÓN APLICACIÓN ASFALTO TRACCIÓN"/>
    <x v="0"/>
    <n v="26418.5"/>
    <m/>
    <m/>
    <m/>
    <m/>
    <m/>
    <n v="26414.999999999996"/>
    <n v="26414.999999999996"/>
    <n v="3.500000000003638"/>
    <n v="26411.499999999993"/>
    <x v="3"/>
    <x v="3"/>
    <n v="2"/>
    <x v="2"/>
    <m/>
    <m/>
    <m/>
    <s v="CONTINENTAL TIRE ANDINA S.A.(Mejor oferta)"/>
    <s v="190005070001"/>
    <s v="Luis Morales"/>
    <m/>
    <m/>
    <m/>
    <m/>
    <x v="0"/>
  </r>
  <r>
    <x v="0"/>
    <x v="0"/>
    <s v="BIEN"/>
    <s v="CE"/>
    <s v="CATÁLOGO ELECTRÓNICO"/>
    <x v="1"/>
    <s v="CATE-EEQ-GAF003-2020"/>
    <s v="CE-20200001848023"/>
    <n v="21814"/>
    <s v="NEUMATICO 295/80R22.5 152/148K DIRECCION APLICACION SERVICIO SEVERO TODA POSICION (DESTAPADO/ASFALTO) Construccion"/>
    <x v="0"/>
    <n v="23244.059999999998"/>
    <m/>
    <m/>
    <m/>
    <m/>
    <m/>
    <n v="23241.96"/>
    <n v="23241.96"/>
    <n v="2.0999999999985448"/>
    <n v="23239.86"/>
    <x v="3"/>
    <x v="3"/>
    <n v="2"/>
    <x v="2"/>
    <m/>
    <m/>
    <m/>
    <s v="CONTINENTAL TIRE ANDINA S.A.(Mejor oferta)"/>
    <s v="190005070001"/>
    <s v="Luis Morales"/>
    <m/>
    <m/>
    <m/>
    <m/>
    <x v="0"/>
  </r>
  <r>
    <x v="0"/>
    <x v="0"/>
    <s v="BIEN"/>
    <s v="CE"/>
    <s v="CATÁLOGO ELECTRÓNICO"/>
    <x v="1"/>
    <s v="CATE-EEQ-GAF003-2020"/>
    <s v="CE-20200001848022"/>
    <n v="21814"/>
    <s v="NEUMATICO 11 R 22.5 148/145 TRACCION APLICACION SERVICIO SEVERO"/>
    <x v="0"/>
    <n v="34304"/>
    <m/>
    <m/>
    <m/>
    <m/>
    <m/>
    <n v="34297.599999999999"/>
    <n v="34297.599999999999"/>
    <n v="6.4000000000014552"/>
    <n v="34291.199999999997"/>
    <x v="3"/>
    <x v="3"/>
    <n v="2"/>
    <x v="2"/>
    <m/>
    <m/>
    <m/>
    <s v="CONTINENTAL TIRE ANDINA S.A.(Mejor oferta)"/>
    <s v="190005070001"/>
    <s v="Luis Morales"/>
    <m/>
    <m/>
    <m/>
    <m/>
    <x v="0"/>
  </r>
  <r>
    <x v="0"/>
    <x v="0"/>
    <s v="BIEN"/>
    <s v="CE"/>
    <s v="CATÁLOGO ELECTRÓNICO"/>
    <x v="1"/>
    <s v="CATE-EEQ-GAF003-2020"/>
    <s v="CE-20200001848021"/>
    <n v="21814"/>
    <s v="NEUMATICO 11 R 22.5 148/145 TODA POSICION APLICACION SERVICIO SEVERO (DESTAPADO/ASFALTO) Construccion"/>
    <x v="0"/>
    <n v="16733.759999999998"/>
    <m/>
    <m/>
    <m/>
    <m/>
    <m/>
    <n v="16732.159999999996"/>
    <n v="16732.159999999996"/>
    <n v="1.6000000000021828"/>
    <n v="16730.559999999994"/>
    <x v="3"/>
    <x v="3"/>
    <n v="2"/>
    <x v="2"/>
    <m/>
    <m/>
    <m/>
    <s v="CONTINENTAL TIRE ANDINA S.A.(Mejor oferta)"/>
    <s v="190005070001"/>
    <s v="Luis Morales"/>
    <m/>
    <m/>
    <m/>
    <m/>
    <x v="0"/>
  </r>
  <r>
    <x v="0"/>
    <x v="0"/>
    <s v="BIEN"/>
    <s v="CE"/>
    <s v="CATÁLOGO ELECTRÓNICO"/>
    <x v="1"/>
    <s v="CATE-EEQ-GAF003-2020"/>
    <s v="CE-20200001848020"/>
    <n v="21814"/>
    <s v="NEUMATICO 275/70 R 22.5 150/145J TODA POSICION APLICACION URBANO"/>
    <x v="0"/>
    <n v="9534.1999999999989"/>
    <m/>
    <m/>
    <m/>
    <m/>
    <m/>
    <n v="9533.1999999999989"/>
    <n v="9533.1999999999989"/>
    <n v="1"/>
    <n v="9532.1999999999989"/>
    <x v="3"/>
    <x v="3"/>
    <n v="2"/>
    <x v="2"/>
    <m/>
    <m/>
    <m/>
    <s v="CONTINENTAL TIRE ANDINA S.A.(Mejor oferta)"/>
    <s v="190005070001"/>
    <s v="Luis Morales"/>
    <m/>
    <m/>
    <m/>
    <m/>
    <x v="0"/>
  </r>
  <r>
    <x v="0"/>
    <x v="0"/>
    <s v="BIEN"/>
    <s v="CE"/>
    <s v="CATÁLOGO ELECTRÓNICO"/>
    <x v="1"/>
    <s v="CATE-EEQ-GAF003-2020"/>
    <s v="CE-20200001848019"/>
    <n v="21814"/>
    <s v="*NEUMATICO 235/75 R17.5 TODA POSICION APLICACION ASFALTO"/>
    <x v="0"/>
    <n v="3932.88"/>
    <m/>
    <m/>
    <m/>
    <m/>
    <m/>
    <n v="3932.1799999999994"/>
    <n v="3932.1799999999994"/>
    <n v="0.7000000000007276"/>
    <n v="3931.4799999999987"/>
    <x v="3"/>
    <x v="3"/>
    <n v="2"/>
    <x v="2"/>
    <m/>
    <m/>
    <m/>
    <s v="CONTINENTAL TIRE ANDINA S.A.(Mejor oferta)"/>
    <s v="190005070001"/>
    <s v="Luis Morales"/>
    <m/>
    <m/>
    <m/>
    <m/>
    <x v="0"/>
  </r>
  <r>
    <x v="0"/>
    <x v="0"/>
    <s v="BIEN"/>
    <s v="CE"/>
    <s v="CATÁLOGO ELECTRÓNICO"/>
    <x v="1"/>
    <s v="CATE-EEQ-GAF003-2020"/>
    <s v="CE-20200001848018"/>
    <n v="21814"/>
    <s v="NEUMATICO 215/75 R 17.5 126/124 TRACCION APLICACION REGIONAL"/>
    <x v="0"/>
    <n v="6024"/>
    <m/>
    <m/>
    <m/>
    <m/>
    <m/>
    <n v="5999.9999999999991"/>
    <n v="5999.9999999999991"/>
    <n v="24.000000000000909"/>
    <n v="5975.9999999999982"/>
    <x v="3"/>
    <x v="3"/>
    <n v="2"/>
    <x v="2"/>
    <m/>
    <m/>
    <m/>
    <s v="CENTRO AUTOMOTRIZ GUSTAVO MOYA BACA CIA. LTDA.(Mejor oferta)"/>
    <s v="1790029131001"/>
    <s v="Luis Morales"/>
    <m/>
    <m/>
    <m/>
    <m/>
    <x v="0"/>
  </r>
  <r>
    <x v="0"/>
    <x v="2"/>
    <s v="BIEN"/>
    <s v="CE"/>
    <s v="CATÁLOGO ELECTRÓNICO"/>
    <x v="0"/>
    <s v="CATE-EEQ-GC005-2020"/>
    <s v="CE-20200001851419"/>
    <n v="21888"/>
    <s v="CABLE DE COBRE CABLEADO, 600 V, THHN, 8 AWG, 7 HILOS"/>
    <x v="0"/>
    <n v="44946.3"/>
    <m/>
    <m/>
    <m/>
    <m/>
    <m/>
    <n v="43183.7"/>
    <n v="43183.7"/>
    <n v="1762.6000000000058"/>
    <n v="41421.099999999991"/>
    <x v="5"/>
    <x v="5"/>
    <n v="5"/>
    <x v="3"/>
    <m/>
    <m/>
    <m/>
    <s v="CONELSA CONDUCTORES ELECTRICOS S.A.(GRAN COMPRA)"/>
    <s v="1790015785001"/>
    <s v="Diego Paul Guaña Freire"/>
    <m/>
    <m/>
    <m/>
    <m/>
    <x v="0"/>
  </r>
  <r>
    <x v="0"/>
    <x v="1"/>
    <s v="BIEN"/>
    <s v="CE"/>
    <s v="CATÁLOGO ELECTRÓNICO"/>
    <x v="0"/>
    <s v="CATE-EEQ-GD008-2020"/>
    <s v="CE-20200001853800"/>
    <n v="21967"/>
    <s v="POSTE CIRCULAR DE HORMIGÓN ARMADO (10X400 kgf)"/>
    <x v="0"/>
    <n v="1029600"/>
    <m/>
    <m/>
    <m/>
    <m/>
    <m/>
    <n v="954095.99999999988"/>
    <n v="954095.99999999988"/>
    <n v="75504.000000000116"/>
    <n v="878591.99999999977"/>
    <x v="6"/>
    <x v="6"/>
    <n v="3"/>
    <x v="2"/>
    <m/>
    <m/>
    <m/>
    <s v="LUMINTEC S.A.(GRAN COMPRA) "/>
    <s v="0992598646001"/>
    <s v="Edgar Patricio Quilachamin Muñoz"/>
    <m/>
    <m/>
    <m/>
    <m/>
    <x v="0"/>
  </r>
  <r>
    <x v="0"/>
    <x v="1"/>
    <s v="BIEN"/>
    <s v="CE"/>
    <s v="CATÁLOGO ELECTRÓNICO"/>
    <x v="1"/>
    <s v="CATE-EEQ-GD008-2020"/>
    <s v="CE-20200001853804"/>
    <n v="21967"/>
    <s v="POSTE CIRCULAR DE HORMIGÓN ARMADO (12X500 kgf)"/>
    <x v="0"/>
    <n v="669940"/>
    <m/>
    <m/>
    <m/>
    <m/>
    <m/>
    <n v="604503.99999999988"/>
    <n v="604503.99999999988"/>
    <n v="65436.000000000116"/>
    <n v="539067.99999999977"/>
    <x v="6"/>
    <x v="6"/>
    <n v="3"/>
    <x v="2"/>
    <m/>
    <m/>
    <m/>
    <s v="LUMINTEC S.A.(GRAN COMPRA)"/>
    <s v="0992598646001"/>
    <s v="Edgar Patricio Quilachamin Muñoz"/>
    <m/>
    <m/>
    <m/>
    <m/>
    <x v="0"/>
  </r>
  <r>
    <x v="0"/>
    <x v="1"/>
    <s v="BIEN"/>
    <s v="CE"/>
    <s v="CATÁLOGO ELECTRÓNICO"/>
    <x v="1"/>
    <s v="CATE-EEQ-GD008-2020"/>
    <s v="CE-20200001853832"/>
    <n v="21967"/>
    <s v="POSTE CIRCULAR DE HORMIGÓN ARMADO (10M de Longitud x 2000 kgf.)"/>
    <x v="0"/>
    <n v="16650"/>
    <m/>
    <m/>
    <m/>
    <m/>
    <m/>
    <n v="16349.999999999998"/>
    <n v="16349.999999999998"/>
    <n v="300.00000000000182"/>
    <n v="16049.999999999996"/>
    <x v="6"/>
    <x v="7"/>
    <n v="4"/>
    <x v="2"/>
    <m/>
    <m/>
    <m/>
    <s v="LUMINTEC S.A.(GRAN COMPRA)"/>
    <s v="0992598646001"/>
    <s v="Edgar Patricio Quilachamin Muñoz"/>
    <m/>
    <m/>
    <m/>
    <m/>
    <x v="0"/>
  </r>
  <r>
    <x v="0"/>
    <x v="1"/>
    <s v="BIEN"/>
    <s v="CE"/>
    <s v="CATÁLOGO ELECTRÓNICO"/>
    <x v="1"/>
    <s v="CATE-EEQ-GD008-2020"/>
    <s v="CE-20200001853833"/>
    <n v="21967"/>
    <s v="CIRC. DE HORMIGON ARMADO AUTOSOPORTANTE 12x2000 kgf"/>
    <x v="0"/>
    <n v="177500"/>
    <m/>
    <m/>
    <m/>
    <m/>
    <m/>
    <n v="173374.99999999997"/>
    <n v="173374.99999999997"/>
    <n v="4125.0000000000291"/>
    <n v="169249.99999999994"/>
    <x v="6"/>
    <x v="6"/>
    <n v="3"/>
    <x v="2"/>
    <m/>
    <m/>
    <m/>
    <s v="LUMINTEC S.A.(GRAN COMPRA)"/>
    <s v="0992598646001"/>
    <s v="Edgar Patricio Quilachamin Muñoz"/>
    <m/>
    <m/>
    <m/>
    <m/>
    <x v="0"/>
  </r>
  <r>
    <x v="0"/>
    <x v="1"/>
    <s v="BIEN"/>
    <s v="CE"/>
    <s v="CATÁLOGO ELECTRÓNICO"/>
    <x v="0"/>
    <s v="CATE-EEQ-GD007-2020"/>
    <s v="CE-20200001853938"/>
    <n v="21827"/>
    <s v="TRANSF. TRIFÁSICO CONVENCIONAL 30 KVA, 22860 - 220/127 V"/>
    <x v="0"/>
    <n v="24000"/>
    <m/>
    <m/>
    <m/>
    <m/>
    <m/>
    <n v="7419.9999999999991"/>
    <n v="7419.9999999999991"/>
    <n v="16580"/>
    <n v="-9160"/>
    <x v="6"/>
    <x v="7"/>
    <n v="4"/>
    <x v="2"/>
    <m/>
    <m/>
    <m/>
    <s v="ECUATRAN SA(GRAN COMPRA) "/>
    <s v="1890061385001"/>
    <s v="Carla Elizabeth Revelo Flores"/>
    <m/>
    <m/>
    <m/>
    <m/>
    <x v="0"/>
  </r>
  <r>
    <x v="0"/>
    <x v="1"/>
    <s v="BIEN"/>
    <s v="CE"/>
    <s v="CATÁLOGO ELECTRÓNICO"/>
    <x v="1"/>
    <s v="CATE-EEQ-GD007-2020"/>
    <s v="CE-20200001853941"/>
    <n v="21827"/>
    <s v="TRANSF. TRIFÁSICO CONVENCIONAL 50 KVA, 22860 - 220/127 V"/>
    <x v="0"/>
    <n v="124600"/>
    <m/>
    <m/>
    <m/>
    <m/>
    <m/>
    <n v="39299.999999999993"/>
    <n v="39299.999999999993"/>
    <n v="85300"/>
    <n v="-46000.000000000007"/>
    <x v="6"/>
    <x v="7"/>
    <n v="4"/>
    <x v="2"/>
    <m/>
    <m/>
    <m/>
    <s v="ECUATRAN SA(GRAN COMPRA) "/>
    <s v="1890061385001"/>
    <s v="Carla Elizabeth Revelo Flores"/>
    <m/>
    <m/>
    <m/>
    <m/>
    <x v="0"/>
  </r>
  <r>
    <x v="0"/>
    <x v="1"/>
    <s v="BIEN"/>
    <s v="CE"/>
    <s v="CATÁLOGO ELECTRÓNICO"/>
    <x v="1"/>
    <s v="CATE-EEQ-GD007-2020"/>
    <s v="CE-20200001853942"/>
    <n v="21827"/>
    <s v="TRANSF. TRIFÁSICO CONVENCIONAL 75 KVA, 22860 - 220/127 V "/>
    <x v="0"/>
    <n v="214760"/>
    <m/>
    <m/>
    <m/>
    <m/>
    <m/>
    <n v="78999.999999999985"/>
    <n v="78999.999999999985"/>
    <n v="135760"/>
    <n v="-56760.000000000015"/>
    <x v="6"/>
    <x v="7"/>
    <n v="4"/>
    <x v="2"/>
    <m/>
    <m/>
    <m/>
    <s v="ECUATRAN SA(GRAN COMPRA) "/>
    <s v="1890061385001"/>
    <s v="Carla Elizabeth Revelo Flores"/>
    <m/>
    <m/>
    <m/>
    <m/>
    <x v="0"/>
  </r>
  <r>
    <x v="0"/>
    <x v="1"/>
    <s v="BIEN"/>
    <s v="CE"/>
    <s v="CATÁLOGO ELECTRÓNICO"/>
    <x v="1"/>
    <s v="CATE-EEQ-GD007-2020"/>
    <s v="CE-20200001853943"/>
    <n v="21827"/>
    <s v="TRANSF. TRIFÁSICO CONVENCIONAL 100 KVA, 22860 - 220/127 V"/>
    <x v="0"/>
    <n v="239190"/>
    <m/>
    <m/>
    <m/>
    <m/>
    <m/>
    <n v="86299.999999999985"/>
    <n v="86299.999999999985"/>
    <n v="152890"/>
    <n v="-66590.000000000015"/>
    <x v="6"/>
    <x v="7"/>
    <n v="4"/>
    <x v="2"/>
    <m/>
    <m/>
    <m/>
    <s v="INDUSTRIA ANDINA DE TRANSFORMADORES S.A.(GRAN COMPRA) "/>
    <s v="0990169640001"/>
    <s v="Carla Elizabeth Revelo Flores"/>
    <m/>
    <m/>
    <m/>
    <m/>
    <x v="0"/>
  </r>
  <r>
    <x v="0"/>
    <x v="1"/>
    <s v="BIEN"/>
    <s v="CE"/>
    <s v="CATÁLOGO ELECTRÓNICO"/>
    <x v="1"/>
    <s v="CATE-EEQ-GD007-2020"/>
    <s v="CE-20200001853944"/>
    <n v="21827"/>
    <s v="TRANSF. TRIFÁSICO CONVENCIONAL 125 KVA, 22860 - 220/127 V"/>
    <x v="0"/>
    <n v="316400"/>
    <m/>
    <m/>
    <m/>
    <m/>
    <m/>
    <n v="98449.999999999985"/>
    <n v="98449.999999999985"/>
    <n v="217950"/>
    <n v="-119500.00000000001"/>
    <x v="6"/>
    <x v="7"/>
    <n v="4"/>
    <x v="2"/>
    <m/>
    <m/>
    <m/>
    <s v="INDUSTRIA ANDINA DE TRANSFORMADORES S.A.(GRAN COMPRA) "/>
    <s v="0990169640001"/>
    <s v="Carla Elizabeth Revelo Flores"/>
    <m/>
    <m/>
    <m/>
    <m/>
    <x v="0"/>
  </r>
  <r>
    <x v="0"/>
    <x v="0"/>
    <s v="BIEN"/>
    <s v="CE"/>
    <s v="CATÁLOGO ELECTRÓNICO"/>
    <x v="0"/>
    <s v="CATE-EEQ-GAF005-2020"/>
    <s v="CE-20200001853959"/>
    <n v="21927"/>
    <s v="BOTÍN DIELÉCTRICO CUERO HIDROFUGADO"/>
    <x v="0"/>
    <n v="7861.32"/>
    <m/>
    <m/>
    <m/>
    <m/>
    <m/>
    <n v="7603.7999999999984"/>
    <n v="7603.7999999999984"/>
    <n v="257.52000000000135"/>
    <n v="7346.279999999997"/>
    <x v="6"/>
    <x v="7"/>
    <n v="4"/>
    <x v="2"/>
    <m/>
    <m/>
    <m/>
    <s v="YUNGA VILLA ALFONSO MARIA(Mejor oferta)"/>
    <s v="0101055762001"/>
    <s v="John Márquez Guzman"/>
    <m/>
    <m/>
    <m/>
    <m/>
    <x v="0"/>
  </r>
  <r>
    <x v="0"/>
    <x v="0"/>
    <s v="BIEN"/>
    <s v="CE"/>
    <s v="CATÁLOGO ELECTRÓNICO"/>
    <x v="1"/>
    <s v="CATE-EEQ-GAF005-2020"/>
    <s v="CE-20200001853960"/>
    <n v="21938"/>
    <s v="BOTA TIPO LINIERO"/>
    <x v="0"/>
    <n v="4389.6600000000008"/>
    <m/>
    <m/>
    <m/>
    <m/>
    <m/>
    <n v="4324.6499999999996"/>
    <n v="4324.6499999999996"/>
    <n v="65.010000000001128"/>
    <n v="4259.6399999999985"/>
    <x v="6"/>
    <x v="7"/>
    <n v="4"/>
    <x v="2"/>
    <m/>
    <m/>
    <m/>
    <s v="CALZADO ANDINO, ANDICALZADO S.A.(Mejor oferta) "/>
    <s v="1792190371001"/>
    <s v="John Márquez Guzman"/>
    <m/>
    <m/>
    <m/>
    <m/>
    <x v="0"/>
  </r>
  <r>
    <x v="0"/>
    <x v="0"/>
    <s v="BIEN"/>
    <s v="CE"/>
    <s v="CATÁLOGO ELECTRÓNICO"/>
    <x v="1"/>
    <s v="CATE-EEQ-GAF005-2020"/>
    <s v="CE-20200001853961"/>
    <n v="21943"/>
    <s v="BOTÍN DIELÉCTRICO RESISTENTE A HIDROCARBUROS"/>
    <x v="0"/>
    <n v="283522.28999999998"/>
    <m/>
    <m/>
    <m/>
    <m/>
    <m/>
    <n v="255091.11866071427"/>
    <n v="255091.11866071427"/>
    <n v="28431.171339285705"/>
    <n v="226659.94732142857"/>
    <x v="6"/>
    <x v="7"/>
    <n v="4"/>
    <x v="2"/>
    <m/>
    <m/>
    <m/>
    <s v="Gutierrez Perez Miguel Angel(GRAN COMPRA)"/>
    <s v="1801242700001"/>
    <s v="John Márquez Guzman"/>
    <m/>
    <m/>
    <m/>
    <m/>
    <x v="0"/>
  </r>
  <r>
    <x v="0"/>
    <x v="0"/>
    <s v="BIEN"/>
    <s v="CE"/>
    <s v="CATÁLOGO ELECTRÓNICO"/>
    <x v="0"/>
    <s v="CATE-EEQ-GAF004-2020"/>
    <s v="CE-20200001854119"/>
    <n v="21923"/>
    <s v="mandil para uso medico"/>
    <x v="0"/>
    <n v="569.5"/>
    <m/>
    <m/>
    <m/>
    <m/>
    <m/>
    <n v="569.5"/>
    <n v="569.5"/>
    <n v="0"/>
    <n v="569.5"/>
    <x v="7"/>
    <x v="7"/>
    <n v="1"/>
    <x v="2"/>
    <m/>
    <m/>
    <m/>
    <s v="ASOCIACIÓN DE PRODUCCIÓN TEXTIL DEDAL DE ORO &quot;ASOPROTEXDED&quot;"/>
    <s v="1792657172001"/>
    <s v="Jose Coba"/>
    <m/>
    <m/>
    <m/>
    <m/>
    <x v="0"/>
  </r>
  <r>
    <x v="0"/>
    <x v="0"/>
    <s v="BIEN"/>
    <s v="CE"/>
    <s v="CATÁLOGO ELECTRÓNICO"/>
    <x v="1"/>
    <s v="CATE-EEQ-GAF004-2020"/>
    <s v="CE-20200001854112"/>
    <n v="21928"/>
    <s v="camiseta cuello redondo"/>
    <x v="0"/>
    <n v="39415.799999999996"/>
    <m/>
    <m/>
    <m/>
    <m/>
    <m/>
    <n v="39415.800000000003"/>
    <n v="39415.800000000003"/>
    <n v="0"/>
    <n v="39415.800000000003"/>
    <x v="7"/>
    <x v="7"/>
    <n v="1"/>
    <x v="2"/>
    <m/>
    <m/>
    <m/>
    <s v="ASOCIACIÓN DE PRODUCCIÓN TEXTIL EMPRENDEDORES DE PICHINCHA &quot;ASOPROTEXEPI&quot;"/>
    <s v="1792657172001"/>
    <s v="Jose Coba"/>
    <m/>
    <m/>
    <m/>
    <m/>
    <x v="0"/>
  </r>
  <r>
    <x v="0"/>
    <x v="0"/>
    <s v="BIEN"/>
    <s v="CE"/>
    <s v="CATÁLOGO ELECTRÓNICO"/>
    <x v="1"/>
    <s v="CATE-EEQ-GAF004-2020"/>
    <s v="CE-20200001854111"/>
    <n v="21939"/>
    <s v="CAMISETA MANGA LARGA 100% ALGODÓN"/>
    <x v="0"/>
    <n v="14241.92"/>
    <m/>
    <m/>
    <m/>
    <m/>
    <m/>
    <n v="14241.919999999998"/>
    <n v="14241.919999999998"/>
    <n v="0"/>
    <n v="14241.919999999998"/>
    <x v="7"/>
    <x v="7"/>
    <n v="1"/>
    <x v="2"/>
    <m/>
    <m/>
    <m/>
    <s v="ASOCIACIÓN DE PRODUCCIÓN TEXTIL FORTALEZA Y UNIÓN &quot;ASOTEXFORTUN&quot;"/>
    <s v="1792704081001"/>
    <s v="John Márquez Guzman"/>
    <m/>
    <m/>
    <m/>
    <m/>
    <x v="0"/>
  </r>
  <r>
    <x v="0"/>
    <x v="0"/>
    <s v="BIEN"/>
    <s v="CE"/>
    <s v="CATÁLOGO ELECTRÓNICO"/>
    <x v="1"/>
    <s v="CATE-EEQ-GAF004-2020"/>
    <s v="CE-20200001854100"/>
    <n v="21926"/>
    <s v="TERNO IMPERMEABLE CON CINTA REFLECTIVA (CHOMPA Y PANTALÓN)"/>
    <x v="0"/>
    <n v="16804.479999999996"/>
    <m/>
    <m/>
    <m/>
    <m/>
    <m/>
    <n v="16804.479999999996"/>
    <n v="16804.479999999996"/>
    <n v="0"/>
    <n v="16804.479999999996"/>
    <x v="7"/>
    <x v="7"/>
    <n v="1"/>
    <x v="2"/>
    <m/>
    <m/>
    <m/>
    <s v="COOPERATIVA DE PRODUCCION TEXTIL ARTESANAL PUNTO ECUADOR"/>
    <s v="1792136202001"/>
    <s v="John Márquez Guzman"/>
    <m/>
    <m/>
    <m/>
    <m/>
    <x v="0"/>
  </r>
  <r>
    <x v="0"/>
    <x v="0"/>
    <s v="BIEN"/>
    <s v="CE"/>
    <s v="CATÁLOGO ELECTRÓNICO"/>
    <x v="1"/>
    <s v="CATE-EEQ-GAF004-2020"/>
    <s v="CE-20200001854099"/>
    <n v="21926"/>
    <s v="TERNO IMPERMEABLE CON CINTA REFLECTIVA (CHOMPA Y PANTALÓN)"/>
    <x v="0"/>
    <n v="55551.999999999993"/>
    <m/>
    <m/>
    <m/>
    <m/>
    <m/>
    <n v="55551.999999999993"/>
    <n v="55551.999999999993"/>
    <n v="0"/>
    <n v="55551.999999999993"/>
    <x v="7"/>
    <x v="7"/>
    <n v="1"/>
    <x v="2"/>
    <m/>
    <m/>
    <m/>
    <s v="ASOCIACIÓN DE PRODUCCIÓN TEXTIL INNOVA ECUADOR &quot;ASOTEXINNOE&quot;"/>
    <s v="1792708443001"/>
    <s v="John Márquez Guzman"/>
    <m/>
    <m/>
    <m/>
    <m/>
    <x v="0"/>
  </r>
  <r>
    <x v="0"/>
    <x v="0"/>
    <s v="BIEN"/>
    <s v="CE"/>
    <s v="CATÁLOGO ELECTRÓNICO"/>
    <x v="1"/>
    <s v="CATE-EEQ-GAF004-2020"/>
    <s v="CE-20200001854098"/>
    <n v="21926"/>
    <s v="TERNO IMPERMEABLE CON CINTA REFLECTIVA (CHOMPA Y PANTALÓN)"/>
    <x v="0"/>
    <n v="17360"/>
    <m/>
    <m/>
    <m/>
    <m/>
    <m/>
    <n v="17360"/>
    <n v="17360"/>
    <n v="0"/>
    <n v="17360"/>
    <x v="7"/>
    <x v="7"/>
    <n v="1"/>
    <x v="2"/>
    <m/>
    <m/>
    <m/>
    <s v="ASOCIACIÓN DE PRODUCCIÓN TEXTIL CONFENAC &quot;ASOTEXCONFENAC&quot;"/>
    <s v="1792711029001"/>
    <s v="John Márquez Guzman"/>
    <m/>
    <m/>
    <m/>
    <m/>
    <x v="0"/>
  </r>
  <r>
    <x v="0"/>
    <x v="0"/>
    <s v="BIEN"/>
    <s v="CE"/>
    <s v="CATÁLOGO ELECTRÓNICO"/>
    <x v="1"/>
    <s v="CATE-EEQ-GAF004-2020"/>
    <s v="CE-20200001854096"/>
    <s v="21921 / 21957"/>
    <s v="BORDADOS DE ALTA CALIDAD DE HASTA 10 HILOS / PANTALÓN JEAN 14 ONZAS SIN CINTA REFLECTIVA"/>
    <x v="0"/>
    <n v="32837.68"/>
    <m/>
    <m/>
    <m/>
    <m/>
    <m/>
    <n v="30648.149999999998"/>
    <n v="30648.149999999998"/>
    <n v="2189.5300000000025"/>
    <n v="28458.619999999995"/>
    <x v="7"/>
    <x v="7"/>
    <n v="1"/>
    <x v="2"/>
    <m/>
    <m/>
    <m/>
    <s v="COOPERATIVA DE PRODUCCION TEXTIL ARTESANAL PUNTO ECUADOR"/>
    <s v="1792136202001"/>
    <s v="John Márquez Guzman"/>
    <m/>
    <m/>
    <m/>
    <m/>
    <x v="0"/>
  </r>
  <r>
    <x v="0"/>
    <x v="0"/>
    <s v="BIEN"/>
    <s v="CE"/>
    <s v="CATÁLOGO ELECTRÓNICO"/>
    <x v="1"/>
    <s v="CATE-EEQ-GAF004-2020"/>
    <s v="CE-20200001854095"/>
    <s v="21921 / 21957"/>
    <s v="BORDADOS DE ALTA CALIDAD DE HASTA 10 HILOS / PANTALÓN JEAN 14 ONZAS SIN CINTA REFLECTIVA"/>
    <x v="0"/>
    <n v="32837.68"/>
    <m/>
    <m/>
    <m/>
    <m/>
    <m/>
    <n v="30634.199999999993"/>
    <n v="30634.199999999993"/>
    <n v="2203.4800000000068"/>
    <n v="28430.719999999987"/>
    <x v="7"/>
    <x v="7"/>
    <n v="1"/>
    <x v="2"/>
    <m/>
    <m/>
    <m/>
    <s v="ASOCIACIÓN DE PRODUCCIÓN TEXTIL GRANDES SUEÑOS DE AMAGUAÑA ¿ASOTEXSUAM¿"/>
    <s v="1792733081001"/>
    <s v="John Márquez Guzman"/>
    <m/>
    <m/>
    <m/>
    <m/>
    <x v="0"/>
  </r>
  <r>
    <x v="0"/>
    <x v="0"/>
    <s v="BIEN"/>
    <s v="CE"/>
    <s v="CATÁLOGO ELECTRÓNICO"/>
    <x v="1"/>
    <s v="CATE-EEQ-GAF004-2020"/>
    <s v="CE-20200001854421"/>
    <n v="21934"/>
    <s v="FALDA CAMISIR"/>
    <x v="0"/>
    <n v="13992.24"/>
    <m/>
    <m/>
    <m/>
    <m/>
    <m/>
    <n v="13992.24"/>
    <n v="13992.24"/>
    <n v="0"/>
    <n v="13992.24"/>
    <x v="8"/>
    <x v="8"/>
    <n v="1"/>
    <x v="2"/>
    <m/>
    <m/>
    <m/>
    <s v="ASOCIACIÓN DE PRODUCCIÓN TEXTIL SUEÑO DORADO ASOPROTEXDOR"/>
    <s v="1792615208001"/>
    <s v="Jose Coba"/>
    <m/>
    <m/>
    <m/>
    <m/>
    <x v="0"/>
  </r>
  <r>
    <x v="0"/>
    <x v="0"/>
    <s v="BIEN"/>
    <s v="CE"/>
    <s v="CATÁLOGO ELECTRÓNICO"/>
    <x v="1"/>
    <s v="CATE-EEQ-GAF004-2020"/>
    <s v="CE-20200001854420"/>
    <n v="21941"/>
    <s v="PANTALÓN DE GABARDINA CON PRETINA, CON DOS BOLSILLOS DELANTEROS Y RELOJERO."/>
    <x v="0"/>
    <n v="3217.9999999999995"/>
    <m/>
    <m/>
    <m/>
    <m/>
    <m/>
    <n v="3217.9999999999995"/>
    <n v="3217.9999999999995"/>
    <n v="0"/>
    <n v="3217.9999999999995"/>
    <x v="8"/>
    <x v="8"/>
    <n v="1"/>
    <x v="2"/>
    <m/>
    <m/>
    <m/>
    <s v="ASOCIACIÓN DE PRODUCCIÓN TEXTIL SHUNGO ÑAN DE LA MODA (CAMINO AL CORAZÓN) &quot;ASOTEXSHUÑAN&quot;"/>
    <s v="1792651972001"/>
    <s v="Jose Coba"/>
    <m/>
    <m/>
    <m/>
    <m/>
    <x v="0"/>
  </r>
  <r>
    <x v="0"/>
    <x v="0"/>
    <s v="BIEN"/>
    <s v="CE"/>
    <s v="CATÁLOGO ELECTRÓNICO"/>
    <x v="1"/>
    <s v="CATE-EEQ-GAF004-2020"/>
    <s v="CE-20200001854419"/>
    <n v="21942"/>
    <s v="CHOMPA DE GABARDINA"/>
    <x v="0"/>
    <n v="8323.56"/>
    <m/>
    <m/>
    <m/>
    <m/>
    <m/>
    <n v="8323.5599999999977"/>
    <n v="8323.5599999999977"/>
    <n v="0"/>
    <n v="8323.5599999999977"/>
    <x v="8"/>
    <x v="8"/>
    <n v="1"/>
    <x v="2"/>
    <m/>
    <m/>
    <m/>
    <s v="ASOCIACIÓN DE PRODUCCIÓN TEXTIL NEIVA &quot;ASOPROTEXNEI&quot;"/>
    <s v="1792651972001"/>
    <s v="Jose Coba"/>
    <m/>
    <m/>
    <m/>
    <m/>
    <x v="0"/>
  </r>
  <r>
    <x v="0"/>
    <x v="0"/>
    <s v="BIEN"/>
    <s v="CE"/>
    <s v="CATÁLOGO ELECTRÓNICO"/>
    <x v="1"/>
    <s v="CATE-EEQ-GAF004-2020"/>
    <s v="CE-20200001854418"/>
    <n v="21919"/>
    <s v="BLUSA ESTILO EJECUTIVO"/>
    <x v="0"/>
    <n v="24795.48"/>
    <m/>
    <m/>
    <m/>
    <m/>
    <m/>
    <n v="24795.48"/>
    <n v="24795.48"/>
    <n v="0"/>
    <n v="24795.48"/>
    <x v="8"/>
    <x v="8"/>
    <n v="1"/>
    <x v="2"/>
    <m/>
    <m/>
    <m/>
    <s v="ASOCIACION DE PRODUCCION TEXTIL MUJERES EMPRENDEDORAS DE GUANGOPOLO &quot;ASOPROTEXGUAN&quot;"/>
    <s v="1792638100001"/>
    <s v="Jose Coba"/>
    <m/>
    <m/>
    <m/>
    <m/>
    <x v="0"/>
  </r>
  <r>
    <x v="0"/>
    <x v="0"/>
    <s v="BIEN"/>
    <s v="CE"/>
    <s v="CATÁLOGO ELECTRÓNICO"/>
    <x v="1"/>
    <s v="CATE-EEQ-GAF004-2020"/>
    <s v="CE-20200001854417"/>
    <s v="21918 / 21932 / 21933"/>
    <s v="CAMISA ESTILO EJECUTIVO  / PANTALÓN CAMISIR PARA HOMBRE / PANTALÓN CAMISIR PARA MUJER"/>
    <x v="0"/>
    <n v="73175.700000000012"/>
    <m/>
    <m/>
    <m/>
    <m/>
    <m/>
    <n v="73175.7"/>
    <n v="73175.7"/>
    <n v="0"/>
    <n v="73175.7"/>
    <x v="8"/>
    <x v="8"/>
    <n v="1"/>
    <x v="2"/>
    <m/>
    <m/>
    <m/>
    <s v="ASOCIACIÓN DE PRODUCCIÓN TEXTIL GRANDES SUEÑOS DE AMAGUAÑA ¿ASOTEXSUAM¿"/>
    <s v="1792733081001"/>
    <s v="Jose Coba"/>
    <m/>
    <m/>
    <m/>
    <m/>
    <x v="0"/>
  </r>
  <r>
    <x v="0"/>
    <x v="0"/>
    <s v="BIEN"/>
    <s v="CE"/>
    <s v="CATÁLOGO ELECTRÓNICO"/>
    <x v="1"/>
    <s v="CATE-EEQ-GAF004-2020"/>
    <s v="CE-20200001854416"/>
    <n v="21937"/>
    <s v="MANDIL 100% ALGODÓN"/>
    <x v="0"/>
    <n v="2150.8200000000002"/>
    <m/>
    <m/>
    <m/>
    <m/>
    <m/>
    <n v="2150.8199999999997"/>
    <n v="2150.8199999999997"/>
    <n v="0"/>
    <n v="2150.8199999999997"/>
    <x v="8"/>
    <x v="8"/>
    <n v="1"/>
    <x v="2"/>
    <m/>
    <m/>
    <m/>
    <s v="ASOCIACIÓN DE PRODUCCIÓN TEXTIL DISEÑANDO JUNTOS &quot;ASOPROTEXDIJUN&quot;"/>
    <s v="1792625718001"/>
    <s v="Jose Coba"/>
    <m/>
    <m/>
    <m/>
    <m/>
    <x v="0"/>
  </r>
  <r>
    <x v="0"/>
    <x v="0"/>
    <s v="BIEN"/>
    <s v="CE"/>
    <s v="CATÁLOGO ELECTRÓNICO"/>
    <x v="1"/>
    <s v="CATE-EEQ-GAF004-2020"/>
    <s v="CE-20200001854415"/>
    <s v="21930 / 21931"/>
    <s v="CHAQUETA CAMISIR PARA MUJER / CHAQUETA CAMISIR PARA HOMBRE"/>
    <x v="0"/>
    <n v="81295.320000000007"/>
    <m/>
    <m/>
    <m/>
    <m/>
    <m/>
    <n v="81295.319999999992"/>
    <n v="81295.319999999992"/>
    <n v="0"/>
    <n v="81295.319999999992"/>
    <x v="8"/>
    <x v="8"/>
    <n v="1"/>
    <x v="2"/>
    <m/>
    <m/>
    <m/>
    <s v="ASOCIACIÓN DE PRODUCCIÓN TEXTIL CONFECCIONISTAS UNIÓN DEL VALLE ¿ASOTEXCONUNI¿"/>
    <s v="1792734312001"/>
    <s v="Jose Coba"/>
    <m/>
    <m/>
    <m/>
    <m/>
    <x v="0"/>
  </r>
  <r>
    <x v="0"/>
    <x v="0"/>
    <s v="BIEN"/>
    <s v="CE"/>
    <s v="CATÁLOGO ELECTRÓNICO"/>
    <x v="1"/>
    <s v="CATE-EEQ-GAF004-2020"/>
    <s v="CE-20200001854414"/>
    <n v="21941"/>
    <s v="PANTALÓN DE GABARDINA CON PRETINA, CON DOS BOLSILLOS DELANTEROS Y RELOJERO."/>
    <x v="0"/>
    <n v="2864.02"/>
    <m/>
    <m/>
    <m/>
    <m/>
    <m/>
    <n v="2864.02"/>
    <n v="2864.02"/>
    <n v="0"/>
    <n v="2864.02"/>
    <x v="8"/>
    <x v="8"/>
    <n v="1"/>
    <x v="2"/>
    <m/>
    <m/>
    <m/>
    <s v="ASOCIACIÓN DE PRODUCCION TEXTIL COMKALETEX &quot;ASOPROKALETEX&quot;"/>
    <s v="1792736625001"/>
    <s v="Jose Coba"/>
    <m/>
    <m/>
    <m/>
    <m/>
    <x v="0"/>
  </r>
  <r>
    <x v="0"/>
    <x v="0"/>
    <s v="BIEN"/>
    <s v="CE"/>
    <s v="CATÁLOGO ELECTRÓNICO"/>
    <x v="1"/>
    <s v="CATE-EEQ-GAF004-2020"/>
    <s v="CE-20200001854122"/>
    <n v="21922"/>
    <s v="MANDIL DE TRABAJO "/>
    <x v="0"/>
    <n v="2600.96"/>
    <m/>
    <m/>
    <m/>
    <m/>
    <m/>
    <n v="2600.96"/>
    <n v="2600.96"/>
    <n v="0"/>
    <n v="2600.96"/>
    <x v="7"/>
    <x v="7"/>
    <n v="1"/>
    <x v="2"/>
    <m/>
    <m/>
    <m/>
    <s v="ASOCIACIÓN DE PRODUCCIÓN TEXTIL Y AFINES CALDERÓN"/>
    <s v="1792606942001"/>
    <s v="Jose Coba"/>
    <m/>
    <m/>
    <m/>
    <m/>
    <x v="0"/>
  </r>
  <r>
    <x v="0"/>
    <x v="0"/>
    <s v="BIEN"/>
    <s v="CE"/>
    <s v="CATÁLOGO ELECTRÓNICO"/>
    <x v="1"/>
    <s v="CATE-EEQ-GAF004-2020"/>
    <s v="CE-20200001854120"/>
    <n v="21929"/>
    <s v="CONJUNTO DE VESTIR PARA ENFERMERO/A Y TECNÓLOGO/A MÉDICO"/>
    <x v="0"/>
    <n v="834.12000000000012"/>
    <m/>
    <m/>
    <m/>
    <m/>
    <m/>
    <n v="834.11999999999989"/>
    <n v="834.11999999999989"/>
    <n v="0"/>
    <n v="834.11999999999989"/>
    <x v="7"/>
    <x v="7"/>
    <n v="1"/>
    <x v="2"/>
    <m/>
    <m/>
    <m/>
    <s v="ZHUNIO SUIN MILTON GERVACIO"/>
    <s v="1790053881001"/>
    <s v="Jose Coba"/>
    <m/>
    <m/>
    <m/>
    <m/>
    <x v="0"/>
  </r>
  <r>
    <x v="0"/>
    <x v="2"/>
    <s v="BIEN"/>
    <s v="CE"/>
    <s v="CATÁLOGO ELECTRÓNICO"/>
    <x v="0"/>
    <s v="CATE-EEQ-GC003-2020"/>
    <s v="CE-20200001855515"/>
    <n v="21848"/>
    <s v="CAJAS DE PROTECCION METALICAS PARA MEDIDOR DE ENERGIA ELECTRICA MONOFASICO, 300x200x125 MM"/>
    <x v="0"/>
    <n v="994741.02"/>
    <m/>
    <m/>
    <m/>
    <m/>
    <m/>
    <n v="959596.56"/>
    <n v="959596.56"/>
    <n v="35144.459999999963"/>
    <n v="924452.10000000009"/>
    <x v="9"/>
    <x v="9"/>
    <n v="4"/>
    <x v="4"/>
    <m/>
    <m/>
    <m/>
    <s v="ACRETI S.A."/>
    <s v="0992358262001"/>
    <s v="Diego Paul Guaña Freire"/>
    <m/>
    <m/>
    <m/>
    <m/>
    <x v="0"/>
  </r>
  <r>
    <x v="0"/>
    <x v="0"/>
    <s v="BIEN"/>
    <s v="CE"/>
    <s v="CATÁLOGO ELECTRÓNICO"/>
    <x v="1"/>
    <s v="CATE-EEQ-GAF004-2020"/>
    <s v="CE-20200001855711"/>
    <s v="21935 / 21958"/>
    <s v="BORDADOS DE ALTA CALIDAD DE HASTA 10 HILOS / CHOMPA IMPERMEABLE - MANGAS DESPRENDIBLES"/>
    <x v="0"/>
    <n v="32905.599999999999"/>
    <m/>
    <m/>
    <m/>
    <m/>
    <m/>
    <n v="32905.599999999991"/>
    <n v="32905.599999999991"/>
    <n v="0"/>
    <n v="32905.599999999991"/>
    <x v="9"/>
    <x v="10"/>
    <n v="3"/>
    <x v="2"/>
    <m/>
    <m/>
    <m/>
    <s v="ASOCIACIÓN DE PRODUCCIÓN TEXTIL NEIVA &quot;ASOPROTEXNEI&quot;"/>
    <s v="1792657431001"/>
    <s v="Jose Coba"/>
    <m/>
    <m/>
    <m/>
    <m/>
    <x v="0"/>
  </r>
  <r>
    <x v="0"/>
    <x v="0"/>
    <s v="BIEN"/>
    <s v="CE"/>
    <s v="CATÁLOGO ELECTRÓNICO"/>
    <x v="1"/>
    <s v="CATE-EEQ-GAF004-2020"/>
    <s v="CE-20200001856170"/>
    <n v="21920"/>
    <s v="CAMISA JEAN CON CINTA REFLECTIVA TIPO II"/>
    <x v="0"/>
    <n v="56574.479999999996"/>
    <m/>
    <m/>
    <m/>
    <m/>
    <m/>
    <n v="56574.479999999996"/>
    <n v="56574.479999999996"/>
    <n v="0"/>
    <n v="56574.479999999996"/>
    <x v="10"/>
    <x v="9"/>
    <n v="1"/>
    <x v="2"/>
    <m/>
    <m/>
    <m/>
    <s v="ASOCIACION DE PRODUCCION TEXTIL COSE TELAS ASOCOSETEX"/>
    <s v="1792834368001"/>
    <s v="John Márquez Guzman"/>
    <m/>
    <m/>
    <m/>
    <m/>
    <x v="0"/>
  </r>
  <r>
    <x v="0"/>
    <x v="0"/>
    <s v="BIEN"/>
    <s v="CE"/>
    <s v="CATÁLOGO ELECTRÓNICO"/>
    <x v="1"/>
    <s v="CATE-EEQ-GAF004-2020"/>
    <s v="CE-20200001856171"/>
    <n v="21920"/>
    <s v="CAMISA JEAN CON CINTA REFLECTIVA TIPO II"/>
    <x v="0"/>
    <n v="40774.399999999994"/>
    <m/>
    <m/>
    <m/>
    <m/>
    <m/>
    <n v="40774.399999999994"/>
    <n v="40774.399999999994"/>
    <n v="0"/>
    <n v="40774.399999999994"/>
    <x v="10"/>
    <x v="9"/>
    <n v="1"/>
    <x v="2"/>
    <m/>
    <m/>
    <m/>
    <s v="ASOCIACIÓN DE PRODUCCIÓN TEXTIL JÓVENES EMPRENDEDORES EN LA MODA ASOPROTEXJOMO"/>
    <s v="1792733286001"/>
    <s v="John Márquez Guzman"/>
    <m/>
    <m/>
    <m/>
    <m/>
    <x v="0"/>
  </r>
  <r>
    <x v="0"/>
    <x v="1"/>
    <s v="BIEN"/>
    <s v="CE"/>
    <s v="CATÁLOGO ELECTRÓNICO"/>
    <x v="0"/>
    <s v="CATE-EEQ-GD005-2020"/>
    <s v="CE-20200001856502"/>
    <n v="21900"/>
    <s v="CABLE DE COBRE CABLEADO, 600 V, THHN, 8 AWG, 7 HILOS"/>
    <x v="0"/>
    <n v="2970.0000000000005"/>
    <m/>
    <m/>
    <m/>
    <m/>
    <m/>
    <n v="2751.8399999999997"/>
    <n v="2751.8399999999997"/>
    <n v="218.16000000000076"/>
    <n v="2533.6799999999989"/>
    <x v="11"/>
    <x v="11"/>
    <n v="2"/>
    <x v="1"/>
    <m/>
    <m/>
    <m/>
    <s v="CONELSA CONDUCTORES ELECTRICOS S.A."/>
    <s v="1790015785001"/>
    <s v="Carla Elizabeth Revelo Flores"/>
    <m/>
    <m/>
    <m/>
    <m/>
    <x v="0"/>
  </r>
  <r>
    <x v="0"/>
    <x v="1"/>
    <s v="BIEN"/>
    <s v="CE"/>
    <s v="CATÁLOGO ELECTRÓNICO"/>
    <x v="1"/>
    <s v="CATE-EEQ-GD005-2020"/>
    <s v="CE-20200001856545"/>
    <n v="21900"/>
    <s v="CONDUCTOR DE CU CONCENTRICO, TIPO TC-THHN, CALIBRE 4 X 12 AWG, UNILAY 19 HILOS"/>
    <x v="0"/>
    <n v="600"/>
    <m/>
    <m/>
    <m/>
    <m/>
    <m/>
    <n v="566.1"/>
    <n v="566.1"/>
    <n v="33.899999999999977"/>
    <n v="532.20000000000005"/>
    <x v="11"/>
    <x v="11"/>
    <n v="2"/>
    <x v="1"/>
    <m/>
    <m/>
    <m/>
    <s v="CONELSA CONDUCTORES ELECTRICOS S.A."/>
    <s v="1790015785001"/>
    <s v="Carla Elizabeth Revelo Flores"/>
    <m/>
    <m/>
    <m/>
    <m/>
    <x v="0"/>
  </r>
  <r>
    <x v="0"/>
    <x v="1"/>
    <s v="BIEN"/>
    <s v="CE"/>
    <s v="CATÁLOGO ELECTRÓNICO"/>
    <x v="1"/>
    <s v="CATE-EEQ-GD005-2020"/>
    <s v="CE-20200001856549"/>
    <n v="21900"/>
    <s v="CABLE DE COBRE, SÓLIDO, 600 V, THHN, 14 AWG"/>
    <x v="0"/>
    <n v="29406"/>
    <m/>
    <m/>
    <m/>
    <m/>
    <m/>
    <n v="14378.565000000001"/>
    <n v="14378.565000000001"/>
    <n v="15027.434999999999"/>
    <n v="-648.86999999999898"/>
    <x v="11"/>
    <x v="11"/>
    <n v="2"/>
    <x v="1"/>
    <m/>
    <m/>
    <m/>
    <s v="CONELSA CONDUCTORES ELECTRICOS S.A."/>
    <s v="1790015785001"/>
    <s v="Carla Elizabeth Revelo Flores"/>
    <m/>
    <m/>
    <m/>
    <m/>
    <x v="0"/>
  </r>
  <r>
    <x v="0"/>
    <x v="2"/>
    <s v="BIEN"/>
    <s v="CE"/>
    <s v="CATÁLOGO ELECTRÓNICO"/>
    <x v="0"/>
    <s v="CATE-EEQ-GC004-2020"/>
    <s v="CE-20200001857635"/>
    <n v="21851"/>
    <s v="CONDUCTOR DE COBRE, DESNUDO CABLEADO SUAVE, 6 AWG 7 HILOS"/>
    <x v="0"/>
    <n v="176644.80000000002"/>
    <m/>
    <m/>
    <m/>
    <m/>
    <m/>
    <n v="112199.90399999999"/>
    <n v="112199.90399999999"/>
    <n v="64444.896000000022"/>
    <n v="47755.007999999973"/>
    <x v="12"/>
    <x v="12"/>
    <n v="5"/>
    <x v="5"/>
    <m/>
    <m/>
    <m/>
    <s v="ECUACABLE S.A."/>
    <s v="0992497025001"/>
    <s v="Diego Paul Guaña Freire"/>
    <m/>
    <m/>
    <m/>
    <m/>
    <x v="0"/>
  </r>
  <r>
    <x v="0"/>
    <x v="0"/>
    <s v="BIEN"/>
    <s v="CE"/>
    <s v="CATÁLOGO ELECTRÓNICO"/>
    <x v="1"/>
    <s v="CATE-EEQ-GAF004-2020"/>
    <s v="CE-20200001859706"/>
    <s v="21935 / 21958"/>
    <s v="CHOMPA IMPERMEABLE - MANGAS DESPRENDIBLES / BORDADOS DE ALTA CALIDAD DE HASTA 10 HILOS (*))"/>
    <x v="0"/>
    <n v="13740.8"/>
    <m/>
    <m/>
    <m/>
    <m/>
    <m/>
    <n v="13740.8"/>
    <n v="13740.8"/>
    <n v="0"/>
    <n v="13740.8"/>
    <x v="13"/>
    <x v="13"/>
    <n v="1"/>
    <x v="2"/>
    <m/>
    <m/>
    <m/>
    <s v="ASOCIACIÓN DE PRODUCCIÓN TEXTIL JOYAS DEL SUR &quot;ASOTEXJOYSUR&quot;"/>
    <s v="1792724627001"/>
    <s v="Jose Coba"/>
    <m/>
    <m/>
    <m/>
    <m/>
    <x v="0"/>
  </r>
  <r>
    <x v="0"/>
    <x v="1"/>
    <s v="BIEN"/>
    <s v="CE"/>
    <s v="CATÁLOGO ELECTRÓNICO"/>
    <x v="0"/>
    <s v="CATE-EEQ-GD006-2020"/>
    <s v="CE-20200001860296"/>
    <n v="21826"/>
    <s v="TRANSF. MONOF. AUTOPROTEGIDO (CSP) 25 KVA, 6300 - 120/240 V"/>
    <x v="0"/>
    <n v="18600"/>
    <m/>
    <m/>
    <m/>
    <m/>
    <m/>
    <n v="9239.9999999999982"/>
    <n v="9239.9999999999982"/>
    <n v="9360.0000000000018"/>
    <n v="-120.00000000000364"/>
    <x v="14"/>
    <x v="14"/>
    <n v="2"/>
    <x v="2"/>
    <m/>
    <m/>
    <m/>
    <s v="INDUSTRIA ANDINA DE TRANSFORMADORES S.A."/>
    <s v="0990169640001"/>
    <s v="Carla Elizabeth Revelo Flores"/>
    <m/>
    <m/>
    <m/>
    <m/>
    <x v="0"/>
  </r>
  <r>
    <x v="0"/>
    <x v="1"/>
    <s v="BIEN"/>
    <s v="CE"/>
    <s v="CATÁLOGO ELECTRÓNICO"/>
    <x v="1"/>
    <s v="CATE-EEQ-GD006-2020"/>
    <s v="CE-20200001860297"/>
    <n v="21829"/>
    <s v="TRANSF. MONOF. AUTOPROTEGIDO (CSP) 25 KVA, 13200 GRDY/7620 V - 120/240 V"/>
    <x v="0"/>
    <n v="29240"/>
    <m/>
    <m/>
    <m/>
    <m/>
    <m/>
    <n v="14501"/>
    <n v="14501"/>
    <n v="14739"/>
    <n v="-238"/>
    <x v="14"/>
    <x v="14"/>
    <n v="2"/>
    <x v="2"/>
    <m/>
    <m/>
    <m/>
    <s v="INDUSTRIA ANDINA DE TRANSFORMADORES S.A."/>
    <s v="0990169640001"/>
    <s v="Carla Elizabeth Revelo Flores"/>
    <m/>
    <m/>
    <m/>
    <m/>
    <x v="0"/>
  </r>
  <r>
    <x v="0"/>
    <x v="1"/>
    <s v="BIEN"/>
    <s v="CE"/>
    <s v="CATÁLOGO ELECTRÓNICO"/>
    <x v="1"/>
    <s v="CATE-EEQ-GD006-2020"/>
    <s v="CE-20200001860298"/>
    <n v="21828"/>
    <s v="TRANSF. MONOF. AUTOPROTEGIDO (CSP) 15 KVA, 22860 GRDY/13200 - 120/240 V"/>
    <x v="0"/>
    <n v="49170"/>
    <m/>
    <m/>
    <m/>
    <m/>
    <m/>
    <n v="24156"/>
    <n v="24156"/>
    <n v="25014"/>
    <n v="-858"/>
    <x v="14"/>
    <x v="14"/>
    <n v="2"/>
    <x v="2"/>
    <m/>
    <m/>
    <m/>
    <s v="INDUSTRIA ANDINA DE TRANSFORMADORES S.A."/>
    <s v="0990169640001"/>
    <s v="Carla Elizabeth Revelo Flores"/>
    <m/>
    <m/>
    <m/>
    <m/>
    <x v="0"/>
  </r>
  <r>
    <x v="0"/>
    <x v="1"/>
    <s v="BIEN"/>
    <s v="CE"/>
    <s v="CATÁLOGO ELECTRÓNICO"/>
    <x v="1"/>
    <s v="CATE-EEQ-GD006-2020"/>
    <s v="CE-20200001860299"/>
    <n v="21829"/>
    <s v="TRANSF. MONOF. AUTOPROTEGIDO (CSP) 50 KVA, 13200 GRDY/7620 V - 120/240 V"/>
    <x v="0"/>
    <n v="19920"/>
    <m/>
    <m/>
    <m/>
    <m/>
    <m/>
    <n v="10760"/>
    <n v="10760"/>
    <n v="9160"/>
    <n v="1600"/>
    <x v="14"/>
    <x v="14"/>
    <n v="2"/>
    <x v="2"/>
    <m/>
    <m/>
    <m/>
    <s v="INDUSTRIA ANDINA DE TRANSFORMADORES S.A."/>
    <s v="0990169640001"/>
    <s v="Carla Elizabeth Revelo Flores"/>
    <m/>
    <m/>
    <m/>
    <m/>
    <x v="0"/>
  </r>
  <r>
    <x v="0"/>
    <x v="1"/>
    <s v="BIEN"/>
    <s v="CE"/>
    <s v="CATÁLOGO ELECTRÓNICO"/>
    <x v="1"/>
    <s v="CATE-EEQ-GD006-2020"/>
    <s v="CE-20200001860300"/>
    <n v="21826"/>
    <s v="TRANSF. MONOF. AUTOPROTEGIDO (CSP) 37.5 KVA, 6300 - 120/240 V"/>
    <x v="0"/>
    <n v="72000"/>
    <m/>
    <m/>
    <m/>
    <m/>
    <m/>
    <n v="31259.999999999993"/>
    <n v="31259.999999999993"/>
    <n v="40740.000000000007"/>
    <n v="-9480.0000000000146"/>
    <x v="14"/>
    <x v="14"/>
    <n v="2"/>
    <x v="2"/>
    <m/>
    <m/>
    <m/>
    <s v="INDUSTRIA ANDINA DE TRANSFORMADORES S.A."/>
    <s v="0990169640001"/>
    <s v="Carla Elizabeth Revelo Flores"/>
    <m/>
    <m/>
    <m/>
    <m/>
    <x v="0"/>
  </r>
  <r>
    <x v="0"/>
    <x v="1"/>
    <s v="BIEN"/>
    <s v="CE"/>
    <s v="CATÁLOGO ELECTRÓNICO"/>
    <x v="1"/>
    <s v="CATE-EEQ-GD006-2020"/>
    <s v="CE-20200001860301"/>
    <n v="21828"/>
    <s v="TRANSF. MONOF. AUTOPROTEGIDO (CSP) 25 KVA, 22860 GRDY/13200 - 120/240 V"/>
    <x v="0"/>
    <n v="41580"/>
    <m/>
    <m/>
    <m/>
    <m/>
    <m/>
    <n v="19249.999999999996"/>
    <n v="19249.999999999996"/>
    <n v="22330.000000000004"/>
    <n v="-3080.0000000000073"/>
    <x v="14"/>
    <x v="14"/>
    <n v="2"/>
    <x v="2"/>
    <m/>
    <m/>
    <m/>
    <s v="INDUSTRIA ANDINA DE TRANSFORMADORES S.A."/>
    <s v="0990169640001"/>
    <s v="Carla Elizabeth Revelo Flores"/>
    <m/>
    <m/>
    <m/>
    <m/>
    <x v="0"/>
  </r>
  <r>
    <x v="0"/>
    <x v="1"/>
    <s v="BIEN"/>
    <s v="CE"/>
    <s v="CATÁLOGO ELECTRÓNICO"/>
    <x v="1"/>
    <s v="CATE-EEQ-GD006-2020"/>
    <s v="CE-20200001860302 "/>
    <n v="21826"/>
    <s v="TRANSF. MONOF. AUTOPROTEGIDO (CSP) 50 KVA, 6300 - 120/240 V"/>
    <x v="0"/>
    <n v="168900"/>
    <m/>
    <m/>
    <m/>
    <m/>
    <m/>
    <n v="72300"/>
    <n v="72300"/>
    <n v="96600"/>
    <n v="-24300"/>
    <x v="14"/>
    <x v="14"/>
    <n v="2"/>
    <x v="2"/>
    <m/>
    <m/>
    <m/>
    <s v="COMPAÑIA ANONIMA MORETRAN"/>
    <s v="0990331944001"/>
    <s v="Carla Elizabeth Revelo Flores"/>
    <m/>
    <m/>
    <m/>
    <m/>
    <x v="0"/>
  </r>
  <r>
    <x v="0"/>
    <x v="1"/>
    <s v="BIEN"/>
    <s v="CE"/>
    <s v="CATÁLOGO ELECTRÓNICO"/>
    <x v="1"/>
    <s v="CATE-EEQ-GD006-2020"/>
    <s v="CE-20200001860303"/>
    <n v="21828"/>
    <s v="TRANSF. MONOF. AUTOPROTEGIDO (CSP) 10 KVA, 22860 GRDY/13200 - 120/240 V"/>
    <x v="0"/>
    <n v="13400"/>
    <m/>
    <m/>
    <m/>
    <m/>
    <m/>
    <n v="6309.9999999999991"/>
    <n v="6309.9999999999991"/>
    <n v="7090.0000000000009"/>
    <n v="-780.00000000000182"/>
    <x v="14"/>
    <x v="14"/>
    <n v="2"/>
    <x v="2"/>
    <m/>
    <m/>
    <m/>
    <s v="INDUSTRIA ANDINA DE TRANSFORMADORES S.A."/>
    <s v="0990169640001"/>
    <s v="Carla Elizabeth Revelo Flores"/>
    <m/>
    <m/>
    <m/>
    <m/>
    <x v="0"/>
  </r>
  <r>
    <x v="0"/>
    <x v="1"/>
    <s v="BIEN"/>
    <s v="CE"/>
    <s v="CATÁLOGO ELECTRÓNICO"/>
    <x v="1"/>
    <s v="CATE-EEQ-GD006-2020"/>
    <s v="CE-20200001860304"/>
    <n v="21828"/>
    <s v="TRANSF. MONOF. AUTOPROTEGIDO (CSP) 37.5 KVA, 22860 GRDY/13200 - 120/240 V "/>
    <x v="0"/>
    <n v="173950"/>
    <m/>
    <m/>
    <m/>
    <m/>
    <m/>
    <n v="70715.999999999985"/>
    <n v="70715.999999999985"/>
    <n v="103234.00000000001"/>
    <n v="-32518.000000000029"/>
    <x v="14"/>
    <x v="14"/>
    <n v="2"/>
    <x v="2"/>
    <m/>
    <m/>
    <m/>
    <s v="INDUSTRIA ANDINA DE TRANSFORMADORES S.A."/>
    <s v="0990169640001"/>
    <s v="Carla Elizabeth Revelo Flores"/>
    <m/>
    <m/>
    <m/>
    <m/>
    <x v="0"/>
  </r>
  <r>
    <x v="0"/>
    <x v="1"/>
    <s v="BIEN"/>
    <s v="CE"/>
    <s v="CATÁLOGO ELECTRÓNICO"/>
    <x v="1"/>
    <s v="CATE-EEQ-GD006-2020"/>
    <s v="CE-20200001860305"/>
    <n v="21828"/>
    <s v="TRANSF. MONOF. AUTOPROTEGIDO (CSP) 50 KVA, 22860 GRDY/13200 - 120/240 V "/>
    <x v="0"/>
    <n v="210970"/>
    <m/>
    <m/>
    <m/>
    <m/>
    <m/>
    <n v="95199.999999999985"/>
    <n v="95199.999999999985"/>
    <n v="115770.00000000001"/>
    <n v="-20570.000000000029"/>
    <x v="14"/>
    <x v="14"/>
    <n v="2"/>
    <x v="2"/>
    <m/>
    <m/>
    <m/>
    <s v="INDUSTRIA ANDINA DE TRANSFORMADORES S.A."/>
    <s v="0990169640001"/>
    <s v="Carla Elizabeth Revelo Flores"/>
    <m/>
    <m/>
    <m/>
    <m/>
    <x v="0"/>
  </r>
  <r>
    <x v="0"/>
    <x v="1"/>
    <s v="BIEN"/>
    <s v="CE"/>
    <s v="CATÁLOGO ELECTRÓNICO"/>
    <x v="1"/>
    <s v="CATE-EEQ-GD006-2020"/>
    <s v="CE-20200001860306"/>
    <n v="21829"/>
    <s v="TRANSF. MONOF. AUTOPROTEGIDO (CSP) 37.5 KVA, 13200 GRDY/7620 V - 120/240V"/>
    <x v="0"/>
    <n v="7500"/>
    <m/>
    <m/>
    <m/>
    <m/>
    <m/>
    <n v="3446.9999999999995"/>
    <n v="3446.9999999999995"/>
    <n v="4053.0000000000005"/>
    <n v="-606.00000000000091"/>
    <x v="14"/>
    <x v="14"/>
    <n v="2"/>
    <x v="2"/>
    <m/>
    <m/>
    <m/>
    <s v="INDUSTRIA ANDINA DE TRANSFORMADORES S.A."/>
    <s v="0990169640001"/>
    <s v="Carla Elizabeth Revelo Flores"/>
    <m/>
    <m/>
    <m/>
    <m/>
    <x v="0"/>
  </r>
  <r>
    <x v="0"/>
    <x v="1"/>
    <s v="BIEN"/>
    <s v="CE"/>
    <s v="CATÁLOGO ELECTRÓNICO"/>
    <x v="1"/>
    <s v="CATE-EEQ-GD006-2020"/>
    <s v="CE-20200001860307"/>
    <n v="21829"/>
    <s v="TRANSF. MONOF. AUTOPROTEGIDO (CSP) 15 KVA, 13200 GRDY/7620 V - 120/240 V"/>
    <x v="0"/>
    <n v="27200"/>
    <m/>
    <m/>
    <m/>
    <m/>
    <m/>
    <n v="13819.999999999998"/>
    <n v="13819.999999999998"/>
    <n v="13380.000000000002"/>
    <n v="439.99999999999636"/>
    <x v="14"/>
    <x v="14"/>
    <n v="2"/>
    <x v="2"/>
    <m/>
    <m/>
    <m/>
    <s v="INDUSTRIA ANDINA DE TRANSFORMADORES S.A."/>
    <s v="0990169640001"/>
    <s v="Carla Elizabeth Revelo Flores"/>
    <m/>
    <m/>
    <m/>
    <m/>
    <x v="0"/>
  </r>
  <r>
    <x v="0"/>
    <x v="2"/>
    <s v="BIEN"/>
    <s v="CE"/>
    <s v="CATÁLOGO ELECTRÓNICO"/>
    <x v="0"/>
    <s v="CATE-EEQ-GC001-2020"/>
    <s v="CE-20200001860359"/>
    <n v="21846"/>
    <s v="CAJAS DE PROTECCION METALICAS PARA MEDIDOR DE ENERGIA ELECTRICA POLIFASICO, 400X220X125 MM"/>
    <x v="0"/>
    <n v="10510.5"/>
    <m/>
    <m/>
    <m/>
    <m/>
    <m/>
    <n v="10114.649999999998"/>
    <n v="10114.649999999998"/>
    <n v="395.85000000000218"/>
    <n v="9718.7999999999956"/>
    <x v="14"/>
    <x v="14"/>
    <n v="2"/>
    <x v="4"/>
    <m/>
    <m/>
    <m/>
    <s v="ECUATORIANA DE MATRICERIA ECUAMATRIZ CIA LTDA"/>
    <s v="1890108241001"/>
    <s v="Diego Paul Guaña Freire"/>
    <m/>
    <m/>
    <m/>
    <m/>
    <x v="0"/>
  </r>
  <r>
    <x v="0"/>
    <x v="2"/>
    <s v="BIEN"/>
    <s v="CE"/>
    <s v="CATÁLOGO ELECTRÓNICO"/>
    <x v="0"/>
    <s v="CATE-EEQ-GC002-2020"/>
    <s v="CE-20200001860381"/>
    <n v="21845"/>
    <s v="CABLE DE AL, CABLEADO, 2 000 V, TTU, 4 AWG, 7 HILOS"/>
    <x v="0"/>
    <n v="63582.35"/>
    <m/>
    <m/>
    <m/>
    <m/>
    <m/>
    <n v="35136.584821428565"/>
    <n v="35136.584821428565"/>
    <n v="28445.765178571433"/>
    <n v="6690.8196428571318"/>
    <x v="14"/>
    <x v="14"/>
    <n v="2"/>
    <x v="4"/>
    <m/>
    <m/>
    <m/>
    <s v="INDUSTRIA ANDINA DE TRANSFORMADORES S.A."/>
    <s v="0990169640001"/>
    <s v="Diego Paul Guaña Freire"/>
    <m/>
    <m/>
    <m/>
    <m/>
    <x v="0"/>
  </r>
  <r>
    <x v="0"/>
    <x v="0"/>
    <s v="BIEN"/>
    <s v="CE"/>
    <s v="CATÁLOGO ELECTRÓNICO"/>
    <x v="1"/>
    <s v="CATE-EEQ-GAF004-2020"/>
    <s v="CE-20200001860580"/>
    <s v="21935 / 21958"/>
    <s v="BORDADOS DE ALTA CALIDAD DE HASTA 10 HILOS / CHOMPA IMPERMEABLE - MANGAS DESPRENDIBLES"/>
    <x v="0"/>
    <n v="19164.8"/>
    <m/>
    <m/>
    <m/>
    <m/>
    <m/>
    <n v="19164.8"/>
    <n v="19164.8"/>
    <n v="0"/>
    <n v="19164.8"/>
    <x v="15"/>
    <x v="14"/>
    <n v="1"/>
    <x v="2"/>
    <m/>
    <m/>
    <m/>
    <s v="ASOCIACIÓN DE PRODUCCIÓN TEXTIL CREA ECUADOR &quot;ASOPROTEXCREC&quot;"/>
    <s v="1792650933001"/>
    <s v="Jose Coba"/>
    <m/>
    <m/>
    <m/>
    <m/>
    <x v="0"/>
  </r>
  <r>
    <x v="0"/>
    <x v="2"/>
    <s v="BIEN"/>
    <s v="CE"/>
    <s v="CATÁLOGO ELECTRÓNICO"/>
    <x v="0"/>
    <s v="CATE-EEQ-GC007-2020"/>
    <s v="CE-20200001872068"/>
    <n v="22199"/>
    <s v="ABRAZ ACERO GALV, PLETINA, 2 PERNOS, DOBL OJAL ESPIR 38X4 MM 160 MM PERNO ROSCA CORRIDA 12 X 150 MM"/>
    <x v="0"/>
    <n v="296600.64"/>
    <m/>
    <m/>
    <m/>
    <m/>
    <m/>
    <n v="278063.09999999998"/>
    <n v="278063.09999999998"/>
    <n v="18537.540000000037"/>
    <n v="259525.55999999994"/>
    <x v="16"/>
    <x v="15"/>
    <n v="4"/>
    <x v="1"/>
    <m/>
    <m/>
    <m/>
    <s v="GALVANICA CIA. LTDA."/>
    <s v="190354474001"/>
    <s v="Byron Quiroga"/>
    <m/>
    <m/>
    <m/>
    <m/>
    <x v="0"/>
  </r>
  <r>
    <x v="0"/>
    <x v="0"/>
    <s v="BIEN"/>
    <s v="CE"/>
    <s v="CATÁLOGO ELECTRÓNICO"/>
    <x v="0"/>
    <s v="CATE-EEQ-GAF006-2020"/>
    <s v="CE-20200001873395"/>
    <n v="22113"/>
    <s v="ARCHIVADORES TAMANO OFICIO LOMO 8 CMS*"/>
    <x v="0"/>
    <n v="12546.56"/>
    <m/>
    <m/>
    <m/>
    <m/>
    <m/>
    <n v="6153.0110000000004"/>
    <n v="6153.0110000000004"/>
    <n v="6393.5489999999991"/>
    <n v="-240.53799999999865"/>
    <x v="17"/>
    <x v="16"/>
    <n v="2"/>
    <x v="5"/>
    <m/>
    <m/>
    <m/>
    <s v="COMPAÑIA GENERAL DE COMERCIO COGECOMSA S. A."/>
    <s v="1790732657001"/>
    <s v="Alejandra Burbano"/>
    <m/>
    <m/>
    <m/>
    <m/>
    <x v="0"/>
  </r>
  <r>
    <x v="0"/>
    <x v="0"/>
    <s v="BIEN"/>
    <s v="CE"/>
    <s v="CATÁLOGO ELECTRÓNICO"/>
    <x v="1"/>
    <s v="CATE-EEQ-GAF006-2020"/>
    <s v="CE-20200001873419"/>
    <n v="22113"/>
    <s v="ARCHIVADORES TAMANO TELEGRAMA LOMO 8CMS*"/>
    <x v="0"/>
    <n v="174.07"/>
    <m/>
    <m/>
    <m/>
    <m/>
    <m/>
    <n v="86.52"/>
    <n v="86.52"/>
    <n v="87.55"/>
    <n v="-1.0300000000000011"/>
    <x v="17"/>
    <x v="16"/>
    <n v="2"/>
    <x v="5"/>
    <m/>
    <m/>
    <m/>
    <s v="COMPAÑIA GENERAL DE COMERCIO COGECOMSA S. A."/>
    <s v="1790732657001"/>
    <s v="Alejandra Burbano"/>
    <m/>
    <m/>
    <m/>
    <m/>
    <x v="0"/>
  </r>
  <r>
    <x v="0"/>
    <x v="0"/>
    <s v="BIEN"/>
    <s v="CE"/>
    <s v="CATÁLOGO ELECTRÓNICO"/>
    <x v="0"/>
    <s v="CATE-EEQ-GAF008-2020"/>
    <s v="CE-20200001875043"/>
    <n v="22017"/>
    <s v="SHAMPOO PARA AUTOS GALON*"/>
    <x v="0"/>
    <n v="123.81"/>
    <m/>
    <m/>
    <m/>
    <m/>
    <m/>
    <n v="110"/>
    <n v="110"/>
    <n v="13.810000000000002"/>
    <n v="96.19"/>
    <x v="18"/>
    <x v="17"/>
    <n v="2"/>
    <x v="2"/>
    <m/>
    <m/>
    <m/>
    <s v="ABOLINE S.A."/>
    <m/>
    <s v="Roberto Stalin Toapanta Luna"/>
    <m/>
    <m/>
    <m/>
    <m/>
    <x v="0"/>
  </r>
  <r>
    <x v="0"/>
    <x v="1"/>
    <s v="BIEN"/>
    <s v="CE"/>
    <s v="CATÁLOGO ELECTRÓNICO"/>
    <x v="0"/>
    <s v="CATE-EEQ-GD009-2020"/>
    <s v="CE-20200001875808"/>
    <n v="22160"/>
    <s v="TRANSF. MONOF. AUTOPROTEGIDO (CSP) 75 KVA, 22860 GRDY/13200 - 120/240 V"/>
    <x v="0"/>
    <n v="167310"/>
    <m/>
    <m/>
    <m/>
    <m/>
    <m/>
    <n v="70200"/>
    <n v="70200"/>
    <n v="97110"/>
    <n v="-26910"/>
    <x v="19"/>
    <x v="18"/>
    <n v="2"/>
    <x v="2"/>
    <m/>
    <m/>
    <m/>
    <s v="INDUSTRIAS ELECTRICAS RYMEL ECUADOR IERE S.A."/>
    <s v="0993045462001"/>
    <s v="Carla Revelo"/>
    <m/>
    <m/>
    <m/>
    <m/>
    <x v="0"/>
  </r>
  <r>
    <x v="0"/>
    <x v="0"/>
    <s v="BIEN"/>
    <s v="CE"/>
    <s v="CATÁLOGO ELECTRÓNICO"/>
    <x v="0"/>
    <s v="CATE-EEQ-GAF0011-2020"/>
    <s v="CE-20200001892032"/>
    <n v="22274"/>
    <s v="FRANELA CORTADA 1 METRO*"/>
    <x v="0"/>
    <n v="2130.04"/>
    <m/>
    <m/>
    <m/>
    <m/>
    <m/>
    <n v="1845.69"/>
    <n v="1845.69"/>
    <n v="284.34999999999991"/>
    <n v="1561.3400000000001"/>
    <x v="20"/>
    <x v="19"/>
    <n v="4"/>
    <x v="2"/>
    <m/>
    <m/>
    <m/>
    <s v=" Suquillo Andrango Marco Vinicio"/>
    <s v="1710201102001"/>
    <s v="Bertha Rivadeniera"/>
    <m/>
    <m/>
    <m/>
    <m/>
    <x v="0"/>
  </r>
  <r>
    <x v="0"/>
    <x v="0"/>
    <s v="BIEN"/>
    <s v="CE"/>
    <s v="CATÁLOGO ELECTRÓNICO"/>
    <x v="1"/>
    <s v="CATE-EEQ-GAF0011-2020"/>
    <s v="CE-20200001892047"/>
    <n v="22274"/>
    <s v=" ESPONJA PARA LAVAR PLATOS FIBRA MIXTA*"/>
    <x v="0"/>
    <n v="11.5"/>
    <m/>
    <m/>
    <m/>
    <m/>
    <m/>
    <n v="11.5"/>
    <n v="11"/>
    <n v="0.5"/>
    <n v="11"/>
    <x v="20"/>
    <x v="19"/>
    <n v="4"/>
    <x v="2"/>
    <m/>
    <m/>
    <m/>
    <s v="COMPAÑIA GENERAL DE COMERCIO COGECOMSA S. A."/>
    <s v="1790732657001"/>
    <s v="Bertha Rivadeniera"/>
    <m/>
    <m/>
    <m/>
    <m/>
    <x v="0"/>
  </r>
  <r>
    <x v="0"/>
    <x v="0"/>
    <s v="BIEN"/>
    <s v="CE"/>
    <s v="CATÁLOGO ELECTRÓNICO"/>
    <x v="1"/>
    <s v="CATE-EEQ-GAF0011-2020"/>
    <s v="CE-20200001892082"/>
    <n v="22274"/>
    <s v="DISPENSADOR DE JABON LIQUIDO CON BOTELLA RELLENABLE HASTA DE 800 ML*"/>
    <x v="0"/>
    <n v="2874"/>
    <m/>
    <m/>
    <m/>
    <m/>
    <m/>
    <n v="2874"/>
    <n v="1675.5"/>
    <n v="1198.5"/>
    <n v="1675.5"/>
    <x v="20"/>
    <x v="19"/>
    <n v="4"/>
    <x v="2"/>
    <m/>
    <m/>
    <m/>
    <s v="COMPAÑIA GENERAL DE COMERCIO COGECOMSA S. A."/>
    <s v="1790732657001"/>
    <s v="Bertha Rivadeniera"/>
    <m/>
    <m/>
    <m/>
    <m/>
    <x v="0"/>
  </r>
  <r>
    <x v="0"/>
    <x v="0"/>
    <s v="BIEN"/>
    <s v="CE"/>
    <s v="CATÁLOGO ELECTRÓNICO"/>
    <x v="1"/>
    <s v="CATE-EEQ-GAF0011-2020"/>
    <s v="CE-20200001892089"/>
    <n v="22274"/>
    <s v="DISPENSADOR DE PAPEL HIGIENICO PARA ROLLOS JUMBO*"/>
    <x v="0"/>
    <n v="1122"/>
    <m/>
    <m/>
    <m/>
    <m/>
    <m/>
    <n v="1122"/>
    <n v="568.5"/>
    <n v="553.5"/>
    <n v="568.5"/>
    <x v="20"/>
    <x v="19"/>
    <n v="4"/>
    <x v="2"/>
    <m/>
    <m/>
    <m/>
    <s v="COMPAÑIA GENERAL DE COMERCIO COGECOMSA S. A."/>
    <s v="1790732657001"/>
    <s v="Bertha Rivadeniera"/>
    <m/>
    <m/>
    <m/>
    <m/>
    <x v="0"/>
  </r>
  <r>
    <x v="0"/>
    <x v="0"/>
    <s v="BIEN"/>
    <s v="CE"/>
    <s v="CATÁLOGO ELECTRÓNICO"/>
    <x v="1"/>
    <s v="CATE-EEQ-GAF0011-2020"/>
    <s v="CE-20200001892107"/>
    <n v="22274"/>
    <s v="JABÓN DE TOCADOR EN BARRA 125 GR*_x000a_"/>
    <x v="0"/>
    <n v="1252.8"/>
    <m/>
    <m/>
    <m/>
    <m/>
    <m/>
    <n v="1137.5999999999999"/>
    <n v="1137.5999999999999"/>
    <n v="115.20000000000005"/>
    <n v="1022.3999999999999"/>
    <x v="20"/>
    <x v="19"/>
    <n v="4"/>
    <x v="2"/>
    <m/>
    <m/>
    <m/>
    <s v=" Suquillo Andrango Marco Vinicio"/>
    <s v="1710201102001"/>
    <s v="Bertha Rivadeniera"/>
    <m/>
    <m/>
    <m/>
    <m/>
    <x v="0"/>
  </r>
  <r>
    <x v="0"/>
    <x v="0"/>
    <s v="BIEN"/>
    <s v="CE"/>
    <s v="CATÁLOGO ELECTRÓNICO"/>
    <x v="1"/>
    <s v="CATE-EEQ-GAF0011-2020"/>
    <s v="CE-20200001892115"/>
    <n v="22274"/>
    <s v=" TRAPEADOR DE PLANO DE 30 - 40 CM*"/>
    <x v="0"/>
    <n v="474.72"/>
    <m/>
    <m/>
    <m/>
    <m/>
    <m/>
    <n v="474.72"/>
    <n v="214.14"/>
    <n v="260.58000000000004"/>
    <n v="214.14"/>
    <x v="20"/>
    <x v="19"/>
    <n v="4"/>
    <x v="2"/>
    <m/>
    <m/>
    <m/>
    <s v="PAUCAR ALMEIDA MONICA PAULINA"/>
    <s v="1713823365001"/>
    <s v="Bertha Rivadeniera"/>
    <m/>
    <m/>
    <m/>
    <m/>
    <x v="0"/>
  </r>
  <r>
    <x v="0"/>
    <x v="1"/>
    <s v="BIEN"/>
    <s v="CE"/>
    <s v="CATÁLOGO ELECTRÓNICO"/>
    <x v="0"/>
    <s v="CATE-EEQ-GD012-2020"/>
    <s v="CE-20200001889307"/>
    <n v="22225"/>
    <s v="DUPLEX DE AL, AAC, CABLEADO,NEUTRO AISLADO,600 V,XLPE,2x4 AWG"/>
    <x v="0"/>
    <n v="151580"/>
    <m/>
    <m/>
    <m/>
    <m/>
    <m/>
    <n v="76368"/>
    <n v="61965.9"/>
    <n v="89614.1"/>
    <n v="-13246.100000000006"/>
    <x v="21"/>
    <x v="20"/>
    <n v="5"/>
    <x v="1"/>
    <m/>
    <m/>
    <m/>
    <s v=" ECUACABLE S.A."/>
    <s v="0992497025001"/>
    <s v="Carla Revelo"/>
    <m/>
    <m/>
    <m/>
    <m/>
    <x v="0"/>
  </r>
  <r>
    <x v="0"/>
    <x v="1"/>
    <s v="BIEN"/>
    <s v="CE"/>
    <s v="CATÁLOGO ELECTRÓNICO"/>
    <x v="1"/>
    <s v="CATE-EEQ-GD012-2020"/>
    <s v="CE-20200001889310"/>
    <n v="22225"/>
    <s v="DUPLEX DE AL, AAC, CABLEADO,NEUTRO AISLADO,600 V,XLPE,2x6 AWG"/>
    <x v="0"/>
    <n v="76368"/>
    <m/>
    <m/>
    <m/>
    <m/>
    <m/>
    <n v="34823.800000000003"/>
    <n v="34823.800000000003"/>
    <n v="41544.199999999997"/>
    <n v="-6720.3999999999942"/>
    <x v="21"/>
    <x v="20"/>
    <n v="5"/>
    <x v="1"/>
    <m/>
    <m/>
    <m/>
    <s v=" ECUACABLE S.A."/>
    <s v="0992497025001"/>
    <s v="Carla Revelo"/>
    <m/>
    <m/>
    <m/>
    <m/>
    <x v="0"/>
  </r>
  <r>
    <x v="0"/>
    <x v="0"/>
    <s v="BIEN"/>
    <s v="CE"/>
    <s v="CATÁLOGO ELECTRÓNICO"/>
    <x v="0"/>
    <s v=" CATE-EEQ-GAF012-2020"/>
    <s v="CE-20200001892172"/>
    <n v="22275"/>
    <s v="ESCRITORIO TIPO 8"/>
    <x v="0"/>
    <n v="2294.83"/>
    <m/>
    <m/>
    <m/>
    <m/>
    <m/>
    <n v="2294.83"/>
    <n v="2294.83"/>
    <n v="0"/>
    <n v="2294.83"/>
    <x v="20"/>
    <x v="21"/>
    <n v="1"/>
    <x v="2"/>
    <m/>
    <m/>
    <m/>
    <s v=" GALLEGOS HERRERA MAURO VINICIO"/>
    <s v="1708243777001"/>
    <s v="Elida Zurita"/>
    <m/>
    <m/>
    <m/>
    <m/>
    <x v="0"/>
  </r>
  <r>
    <x v="0"/>
    <x v="0"/>
    <s v="BIEN"/>
    <s v="CE"/>
    <s v="CATÁLOGO ELECTRÓNICO"/>
    <x v="1"/>
    <s v=" CATE-EEQ-GAF012-2020"/>
    <s v="CE-20200001892173"/>
    <n v="22275"/>
    <s v="CASILLERO – 9 PUERTAS"/>
    <x v="0"/>
    <n v="1819.44"/>
    <m/>
    <m/>
    <m/>
    <m/>
    <m/>
    <n v="1819.44"/>
    <n v="1819.44"/>
    <n v="0"/>
    <n v="1819.44"/>
    <x v="20"/>
    <x v="21"/>
    <n v="1"/>
    <x v="2"/>
    <m/>
    <m/>
    <m/>
    <s v=" Guacho Cóndor Neptali ."/>
    <s v="1705324927001"/>
    <s v="Elida Zurita"/>
    <m/>
    <m/>
    <m/>
    <m/>
    <x v="0"/>
  </r>
  <r>
    <x v="0"/>
    <x v="0"/>
    <s v="BIEN"/>
    <s v="CE"/>
    <s v="CATÁLOGO ELECTRÓNICO"/>
    <x v="1"/>
    <s v=" CATE-EEQ-GAF012-2020"/>
    <s v="CE-20200001892174"/>
    <n v="22275"/>
    <s v="ARCHIVADOR 480mmX630mmX1300mm"/>
    <x v="0"/>
    <n v="1560"/>
    <m/>
    <m/>
    <m/>
    <m/>
    <m/>
    <n v="1536.24"/>
    <n v="1536.24"/>
    <n v="23.759999999999991"/>
    <n v="1512.48"/>
    <x v="20"/>
    <x v="21"/>
    <n v="1"/>
    <x v="2"/>
    <m/>
    <m/>
    <m/>
    <s v=" MOBILIARIO Y AMBIENTES METMEL S A"/>
    <s v="1792835941001"/>
    <s v="Elida Zurita"/>
    <m/>
    <m/>
    <m/>
    <m/>
    <x v="0"/>
  </r>
  <r>
    <x v="0"/>
    <x v="0"/>
    <s v="BIEN"/>
    <s v="CE"/>
    <s v="CATÁLOGO ELECTRÓNICO"/>
    <x v="0"/>
    <s v="CATE-EEQ-GAF013-2020"/>
    <s v="CE-20200001892181"/>
    <n v="22211"/>
    <s v="PARES DE PILAS AAA (ALCALINA)*"/>
    <x v="0"/>
    <n v="320.52999999999997"/>
    <m/>
    <m/>
    <m/>
    <m/>
    <m/>
    <n v="205.87"/>
    <n v="205.87"/>
    <n v="114.65999999999997"/>
    <n v="91.210000000000036"/>
    <x v="20"/>
    <x v="19"/>
    <n v="4"/>
    <x v="2"/>
    <m/>
    <m/>
    <m/>
    <s v="CODYXOPAPER CIA. LTDA."/>
    <s v="1791775643001"/>
    <s v="Alejandra Burbano"/>
    <m/>
    <m/>
    <m/>
    <m/>
    <x v="0"/>
  </r>
  <r>
    <x v="0"/>
    <x v="0"/>
    <s v="BIEN"/>
    <s v="CE"/>
    <s v="CATÁLOGO ELECTRÓNICO"/>
    <x v="1"/>
    <s v="CATE-EEQ-GAF013-2020"/>
    <s v="CE-20200001892211"/>
    <n v="22211"/>
    <s v="PARES DE PILAS AA (ALCALINA)*"/>
    <x v="0"/>
    <n v="117.04"/>
    <m/>
    <m/>
    <m/>
    <m/>
    <m/>
    <n v="60.84"/>
    <n v="60.84"/>
    <n v="56.2"/>
    <n v="4.6400000000000006"/>
    <x v="20"/>
    <x v="19"/>
    <n v="4"/>
    <x v="2"/>
    <m/>
    <m/>
    <m/>
    <s v="COMPAÑIA GENERAL DE COMERCIO COGECOMSA S. A."/>
    <s v="1790732657001"/>
    <s v="Alejandra Burbano"/>
    <m/>
    <m/>
    <m/>
    <m/>
    <x v="0"/>
  </r>
  <r>
    <x v="0"/>
    <x v="0"/>
    <s v="BIEN"/>
    <s v="CE"/>
    <s v="CATÁLOGO ELECTRÓNICO"/>
    <x v="0"/>
    <s v="CATE-EEQ-GAF010-2020"/>
    <s v="CE-20200001894247"/>
    <n v="4992"/>
    <s v="LIMPIEZA DE INTERIORES Y EXTERIORES TIPO III"/>
    <x v="0"/>
    <n v="35840.07"/>
    <m/>
    <m/>
    <m/>
    <m/>
    <m/>
    <n v="30720.76"/>
    <n v="30720.76"/>
    <n v="5119.3100000000013"/>
    <n v="25601.449999999997"/>
    <x v="22"/>
    <x v="22"/>
    <n v="1"/>
    <x v="2"/>
    <m/>
    <m/>
    <m/>
    <s v="CLINERVIP CIA. LTDA."/>
    <s v="1791936493001"/>
    <s v="Fredy Fonseca"/>
    <m/>
    <m/>
    <m/>
    <m/>
    <x v="0"/>
  </r>
  <r>
    <x v="0"/>
    <x v="0"/>
    <s v="BIEN"/>
    <s v="CE"/>
    <s v="CATÁLOGO ELECTRÓNICO"/>
    <x v="0"/>
    <s v="CATE-EEQ-GAF014-2020"/>
    <s v="CE-20200001895190"/>
    <n v="22208"/>
    <s v="SEÑALADORES TIPO BANDERITAS*"/>
    <x v="0"/>
    <n v="1450.08"/>
    <m/>
    <m/>
    <m/>
    <m/>
    <m/>
    <n v="265.83999999999997"/>
    <n v="265.83999999999997"/>
    <n v="1184.24"/>
    <n v="-918.40000000000009"/>
    <x v="23"/>
    <x v="23"/>
    <n v="4"/>
    <x v="2"/>
    <m/>
    <m/>
    <m/>
    <s v="CODYXOPAPER CIA. LTDA."/>
    <s v="1791775643001"/>
    <s v="Shirley Serrano"/>
    <m/>
    <m/>
    <m/>
    <m/>
    <x v="0"/>
  </r>
  <r>
    <x v="0"/>
    <x v="0"/>
    <s v="BIEN"/>
    <s v="CE"/>
    <s v="CATÁLOGO ELECTRÓNICO"/>
    <x v="1"/>
    <s v="CATE-EEQ-GAF014-2020"/>
    <s v="CE-20200001895191"/>
    <n v="22208"/>
    <s v="ETIQUETAS ADHESIVAS 6.3 X 4.45 T8*"/>
    <x v="0"/>
    <n v="80.66"/>
    <m/>
    <m/>
    <m/>
    <m/>
    <m/>
    <n v="46.87"/>
    <n v="46.87"/>
    <n v="33.79"/>
    <n v="13.079999999999998"/>
    <x v="23"/>
    <x v="23"/>
    <n v="4"/>
    <x v="2"/>
    <m/>
    <m/>
    <m/>
    <s v="JURADO VILLAGOMEZ EDISON ANCIZAR"/>
    <s v="1710059575001"/>
    <s v="Shirley Serrano"/>
    <m/>
    <m/>
    <m/>
    <m/>
    <x v="0"/>
  </r>
  <r>
    <x v="0"/>
    <x v="0"/>
    <s v="BIEN"/>
    <s v="CE"/>
    <s v="CATÁLOGO ELECTRÓNICO"/>
    <x v="1"/>
    <s v="CATE-EEQ-GAF014-2020"/>
    <s v="CE-20200001895194"/>
    <n v="22208"/>
    <s v="PAPEL PARA SUMADORA (57 MMX 30M)*"/>
    <x v="0"/>
    <n v="49.28"/>
    <m/>
    <m/>
    <m/>
    <m/>
    <m/>
    <n v="43.12"/>
    <n v="43.12"/>
    <n v="6.1600000000000037"/>
    <n v="36.959999999999994"/>
    <x v="23"/>
    <x v="23"/>
    <n v="4"/>
    <x v="2"/>
    <m/>
    <m/>
    <m/>
    <s v=" JURADO VILLAGOMEZ EDISON ANCIZAR"/>
    <s v="1710059575001"/>
    <s v="Shirley Serrano"/>
    <m/>
    <m/>
    <m/>
    <m/>
    <x v="0"/>
  </r>
  <r>
    <x v="0"/>
    <x v="0"/>
    <s v="BIEN"/>
    <s v="CE"/>
    <s v="CATÁLOGO ELECTRÓNICO"/>
    <x v="1"/>
    <s v="CATE-EEQ-GAF014-2020"/>
    <s v="CE-20200001895197"/>
    <n v="22208"/>
    <s v="CUADERNO ESPIRAL UNIVERSITARIO CUADROS 100 HOJAS*"/>
    <x v="0"/>
    <n v="265.58999999999997"/>
    <m/>
    <m/>
    <m/>
    <m/>
    <m/>
    <n v="166.61"/>
    <n v="166.61"/>
    <n v="98.979999999999961"/>
    <n v="67.630000000000052"/>
    <x v="23"/>
    <x v="23"/>
    <n v="4"/>
    <x v="2"/>
    <m/>
    <m/>
    <m/>
    <s v=" ECUAEMPAQUES S.A."/>
    <s v="1791350529001"/>
    <s v="Shirley Serrano"/>
    <m/>
    <m/>
    <m/>
    <m/>
    <x v="0"/>
  </r>
  <r>
    <x v="0"/>
    <x v="0"/>
    <s v="BIEN"/>
    <s v="CE"/>
    <s v="CATÁLOGO ELECTRÓNICO"/>
    <x v="1"/>
    <s v="CATE-EEQ-GAF014-2020"/>
    <s v="CE-20200001895198"/>
    <n v="22208"/>
    <s v="BORRADOR (MEDIANO) PARA LAPIZ*"/>
    <x v="0"/>
    <n v="15.12"/>
    <m/>
    <m/>
    <m/>
    <m/>
    <m/>
    <n v="6.48"/>
    <n v="6.48"/>
    <n v="8.6399999999999988"/>
    <n v="-2.1599999999999984"/>
    <x v="23"/>
    <x v="23"/>
    <n v="4"/>
    <x v="2"/>
    <m/>
    <m/>
    <m/>
    <s v="CODYXOPAPER CIA. LTDA."/>
    <s v="1791775643001"/>
    <s v="Shirley Serrano"/>
    <m/>
    <m/>
    <m/>
    <m/>
    <x v="0"/>
  </r>
  <r>
    <x v="0"/>
    <x v="0"/>
    <s v="BIEN"/>
    <s v="CE"/>
    <s v="CATÁLOGO ELECTRÓNICO"/>
    <x v="1"/>
    <s v="CATE-EEQ-GAF014-2020"/>
    <s v="CE-20200001895200"/>
    <n v="22208"/>
    <s v="BORRADOR DE PIZARRÓN (MADERA Y TELA)*"/>
    <x v="0"/>
    <n v="32"/>
    <m/>
    <m/>
    <m/>
    <m/>
    <m/>
    <n v="17.600000000000001"/>
    <n v="17.600000000000001"/>
    <n v="14.399999999999999"/>
    <n v="3.2000000000000028"/>
    <x v="23"/>
    <x v="23"/>
    <n v="4"/>
    <x v="2"/>
    <m/>
    <m/>
    <m/>
    <s v=" Falconi Cisneros Jose Luis"/>
    <s v="1715241525001"/>
    <s v="Shirley Serrano"/>
    <m/>
    <m/>
    <m/>
    <m/>
    <x v="0"/>
  </r>
  <r>
    <x v="0"/>
    <x v="0"/>
    <s v="BIEN"/>
    <s v="CE"/>
    <s v="CATÁLOGO ELECTRÓNICO"/>
    <x v="1"/>
    <s v="CATE-EEQ-GAF014-2020"/>
    <s v=" CE-20200001895202"/>
    <n v="22208"/>
    <s v="CD S GRABABLES CON CAJA CD-R*"/>
    <x v="0"/>
    <n v="2911.97"/>
    <m/>
    <m/>
    <m/>
    <m/>
    <m/>
    <n v="1148.83"/>
    <n v="1148.83"/>
    <n v="1763.1399999999999"/>
    <n v="-614.30999999999995"/>
    <x v="23"/>
    <x v="23"/>
    <n v="4"/>
    <x v="2"/>
    <m/>
    <m/>
    <m/>
    <s v="COMPAÑIA GENERAL DE COMERCIO COGECOMSA S. A."/>
    <s v="1790732657001"/>
    <s v="Shirley Serrano"/>
    <m/>
    <m/>
    <m/>
    <m/>
    <x v="0"/>
  </r>
  <r>
    <x v="0"/>
    <x v="0"/>
    <s v="BIEN"/>
    <s v="CE"/>
    <s v="CATÁLOGO ELECTRÓNICO"/>
    <x v="1"/>
    <s v="CATE-EEQ-GAF014-2020"/>
    <s v="CE-20200001895219"/>
    <n v="22208"/>
    <s v="TINTA CORRECTORA DE FRASCO CON BROCHA*"/>
    <x v="0"/>
    <n v="297.83"/>
    <m/>
    <m/>
    <m/>
    <m/>
    <m/>
    <n v="175.94"/>
    <n v="175.94"/>
    <n v="121.88999999999999"/>
    <n v="54.050000000000011"/>
    <x v="23"/>
    <x v="23"/>
    <n v="4"/>
    <x v="2"/>
    <m/>
    <m/>
    <m/>
    <s v=" Falconi Cisneros Jose Luis"/>
    <s v="1715241525001"/>
    <s v="Shirley Serrano"/>
    <m/>
    <m/>
    <m/>
    <m/>
    <x v="0"/>
  </r>
  <r>
    <x v="0"/>
    <x v="0"/>
    <s v="BIEN"/>
    <s v="CE"/>
    <s v="CATÁLOGO ELECTRÓNICO"/>
    <x v="1"/>
    <s v="CATE-EEQ-GAF014-2020"/>
    <s v="CE-20200001895220"/>
    <n v="22208"/>
    <s v="TINTA CORRECTORA TIPO ESFERO*"/>
    <x v="0"/>
    <n v="1356.08"/>
    <m/>
    <m/>
    <m/>
    <m/>
    <m/>
    <n v="308.06599999999997"/>
    <n v="308.06599999999997"/>
    <n v="1048.0139999999999"/>
    <n v="-739.94799999999987"/>
    <x v="23"/>
    <x v="23"/>
    <n v="4"/>
    <x v="2"/>
    <m/>
    <m/>
    <m/>
    <s v="CODYXOPAPER CIA. LTDA."/>
    <s v="1791775643001"/>
    <s v="Shirley Serrano"/>
    <m/>
    <m/>
    <m/>
    <m/>
    <x v="0"/>
  </r>
  <r>
    <x v="0"/>
    <x v="0"/>
    <s v="BIEN"/>
    <s v="CE"/>
    <s v="CATÁLOGO ELECTRÓNICO"/>
    <x v="1"/>
    <s v="CATE-EEQ-GAF014-2020"/>
    <s v="CE-20200001895221"/>
    <n v="22208"/>
    <s v="DVD-R CON CAJA*"/>
    <x v="0"/>
    <n v="3237.33"/>
    <m/>
    <m/>
    <m/>
    <m/>
    <m/>
    <n v="722.45"/>
    <n v="722.45"/>
    <n v="2514.88"/>
    <n v="-1792.43"/>
    <x v="23"/>
    <x v="23"/>
    <n v="4"/>
    <x v="2"/>
    <m/>
    <m/>
    <m/>
    <s v=" Falconi Cisneros Jose Luis"/>
    <s v="1715241525001"/>
    <s v="Shirley Serrano"/>
    <m/>
    <m/>
    <m/>
    <m/>
    <x v="0"/>
  </r>
  <r>
    <x v="0"/>
    <x v="0"/>
    <s v="BIEN"/>
    <s v="CE"/>
    <s v="CATÁLOGO ELECTRÓNICO"/>
    <x v="1"/>
    <s v="CATE-EEQ-GAF014-2020"/>
    <s v="CE-20200001895222"/>
    <n v="22208"/>
    <s v=" PIZARRA LÍQUIDA PEDESTAL 200 CM X 120 CM*"/>
    <x v="0"/>
    <n v="2949.84"/>
    <m/>
    <m/>
    <m/>
    <m/>
    <m/>
    <n v="1776"/>
    <n v="1776"/>
    <n v="1173.8400000000001"/>
    <n v="602.15999999999985"/>
    <x v="23"/>
    <x v="23"/>
    <n v="4"/>
    <x v="2"/>
    <m/>
    <m/>
    <m/>
    <s v="COMPAÑIA GENERAL DE COMERCIO COGECOMSA S. A."/>
    <s v="1790732657001"/>
    <s v="Shirley Serrano"/>
    <m/>
    <m/>
    <m/>
    <m/>
    <x v="0"/>
  </r>
  <r>
    <x v="0"/>
    <x v="0"/>
    <s v="BIEN"/>
    <s v="CE"/>
    <s v="CATÁLOGO ELECTRÓNICO"/>
    <x v="1"/>
    <s v="CATE-EEQ-GAF014-2020"/>
    <s v="CE-20200001895223"/>
    <n v="22208"/>
    <s v=" TINTA PARA ALMOHADILLA Y SELLO AZUL / NEGRA / VIOLETA / ROJA*"/>
    <x v="0"/>
    <n v="8.58"/>
    <m/>
    <m/>
    <m/>
    <m/>
    <m/>
    <n v="4.9400000000000004"/>
    <n v="4.9400000000000004"/>
    <n v="3.6399999999999997"/>
    <n v="1.3000000000000007"/>
    <x v="23"/>
    <x v="23"/>
    <n v="4"/>
    <x v="2"/>
    <m/>
    <m/>
    <m/>
    <s v="CODYXOPAPER CIA. LTDA."/>
    <s v="1791775643001"/>
    <s v="Shirley Serrano"/>
    <m/>
    <m/>
    <m/>
    <m/>
    <x v="0"/>
  </r>
  <r>
    <x v="0"/>
    <x v="0"/>
    <s v="BIEN"/>
    <s v="CE"/>
    <s v="CATÁLOGO ELECTRÓNICO"/>
    <x v="1"/>
    <s v="CATE-EEQ-GAF014-2020"/>
    <s v="CE-20200001895224"/>
    <n v="22208"/>
    <s v=" ANILLOS ADHESIVOS REFUERZOS DE HOJAS (PAPEL) 500U*"/>
    <x v="0"/>
    <n v="14.04"/>
    <m/>
    <m/>
    <m/>
    <m/>
    <m/>
    <n v="11.88"/>
    <n v="11.88"/>
    <n v="2.1599999999999984"/>
    <n v="9.7200000000000024"/>
    <x v="23"/>
    <x v="23"/>
    <n v="4"/>
    <x v="2"/>
    <m/>
    <m/>
    <m/>
    <s v="COMPAÑIA GENERAL DE COMERCIO COGECOMSA S. A."/>
    <s v="1790732657001"/>
    <s v="Shirley Serrano"/>
    <m/>
    <m/>
    <m/>
    <m/>
    <x v="0"/>
  </r>
  <r>
    <x v="0"/>
    <x v="0"/>
    <s v="BIEN"/>
    <s v="CE"/>
    <s v="CATÁLOGO ELECTRÓNICO"/>
    <x v="1"/>
    <s v="CATE-EEQ-GAF014-2020"/>
    <s v="CE-20200001895225"/>
    <n v="22208"/>
    <s v="TABLA PARA APUNTES (APOYAMANOS) PLÁSTICO*"/>
    <x v="0"/>
    <n v="68.88"/>
    <m/>
    <m/>
    <m/>
    <m/>
    <m/>
    <n v="44.89"/>
    <n v="44.89"/>
    <n v="23.989999999999995"/>
    <n v="20.900000000000006"/>
    <x v="23"/>
    <x v="23"/>
    <n v="4"/>
    <x v="2"/>
    <m/>
    <m/>
    <m/>
    <s v=" Falconi Cisneros Jose Luis"/>
    <s v="1715241525001"/>
    <s v="Shirley Serrano"/>
    <m/>
    <m/>
    <m/>
    <m/>
    <x v="0"/>
  </r>
  <r>
    <x v="0"/>
    <x v="0"/>
    <s v="BIEN"/>
    <s v="CE"/>
    <s v="CATÁLOGO ELECTRÓNICO"/>
    <x v="1"/>
    <s v="CATE-EEQ-GAF014-2020"/>
    <s v="CE-20200001895226"/>
    <n v="22208"/>
    <s v="BASE PARA EXFOLIADOR*"/>
    <x v="0"/>
    <n v="223.68"/>
    <m/>
    <m/>
    <m/>
    <m/>
    <m/>
    <n v="218.16"/>
    <n v="218.16"/>
    <n v="5.5200000000000102"/>
    <n v="212.64"/>
    <x v="23"/>
    <x v="23"/>
    <n v="4"/>
    <x v="2"/>
    <m/>
    <m/>
    <m/>
    <s v="COMPAÑIA GENERAL DE COMERCIO COGECOMSA S. A."/>
    <s v="1790732657001"/>
    <s v="Shirley Serrano"/>
    <m/>
    <m/>
    <m/>
    <m/>
    <x v="0"/>
  </r>
  <r>
    <x v="0"/>
    <x v="0"/>
    <s v="BIEN"/>
    <s v="CE"/>
    <s v="CATÁLOGO ELECTRÓNICO"/>
    <x v="1"/>
    <s v="CATE-EEQ-GAF014-2020"/>
    <s v="CE-20200001895227"/>
    <n v="22208"/>
    <s v="PROTECTOR DE HOJA A4 PLASTI. TRANSPARE. DELGA (1 UNI)*"/>
    <x v="0"/>
    <n v="38.549999999999997"/>
    <m/>
    <m/>
    <m/>
    <m/>
    <m/>
    <n v="37"/>
    <n v="37"/>
    <n v="1.5499999999999972"/>
    <n v="35.450000000000003"/>
    <x v="23"/>
    <x v="23"/>
    <n v="4"/>
    <x v="2"/>
    <m/>
    <m/>
    <m/>
    <s v="COMPAÑIA GENERAL DE COMERCIO COGECOMSA S. A."/>
    <s v="1790732657001"/>
    <s v="Shirley Serrano"/>
    <m/>
    <m/>
    <m/>
    <m/>
    <x v="0"/>
  </r>
  <r>
    <x v="0"/>
    <x v="0"/>
    <s v="BIEN"/>
    <s v="CE"/>
    <s v="CATÁLOGO ELECTRÓNICO"/>
    <x v="1"/>
    <s v="CATE-EEQ-GAF014-2020"/>
    <s v="CE-20200001895228"/>
    <n v="22208"/>
    <s v="CUCHILLAS PARA ESTILETE (REPUESTO) GRANDE 10U*"/>
    <x v="0"/>
    <n v="136.08000000000001"/>
    <m/>
    <m/>
    <m/>
    <m/>
    <m/>
    <n v="82.08"/>
    <n v="82.08"/>
    <n v="54.000000000000014"/>
    <n v="28.079999999999984"/>
    <x v="23"/>
    <x v="23"/>
    <n v="4"/>
    <x v="2"/>
    <m/>
    <m/>
    <m/>
    <s v="COMPAÑIA GENERAL DE COMERCIO COGECOMSA S. A."/>
    <s v="1790732657001"/>
    <s v="Shirley Serrano"/>
    <m/>
    <m/>
    <m/>
    <m/>
    <x v="0"/>
  </r>
  <r>
    <x v="0"/>
    <x v="0"/>
    <s v="BIEN"/>
    <s v="CE"/>
    <s v="CATÁLOGO ELECTRÓNICO"/>
    <x v="1"/>
    <s v="CATE-EEQ-GAF014-2020"/>
    <s v="CE-20200001895229"/>
    <n v="22208"/>
    <s v="GRAPADORA NORMAL METALICA GRANDE*"/>
    <x v="0"/>
    <n v="71.55"/>
    <m/>
    <m/>
    <m/>
    <m/>
    <m/>
    <n v="71.55"/>
    <n v="71.55"/>
    <n v="0"/>
    <n v="71.55"/>
    <x v="23"/>
    <x v="23"/>
    <n v="4"/>
    <x v="2"/>
    <m/>
    <m/>
    <m/>
    <s v="COMPAÑIA GENERAL DE COMERCIO COGECOMSA S. A."/>
    <s v="1790732657001"/>
    <s v="Shirley Serrano"/>
    <m/>
    <m/>
    <m/>
    <m/>
    <x v="0"/>
  </r>
  <r>
    <x v="0"/>
    <x v="0"/>
    <s v="BIEN"/>
    <s v="CE"/>
    <s v="CATÁLOGO ELECTRÓNICO"/>
    <x v="1"/>
    <s v="CATE-EEQ-GAF014-2020"/>
    <s v="CE-20200001895230"/>
    <n v="22208"/>
    <s v=" GRAPADORA INDUSTRIAL PARA 150 HOJAS*"/>
    <x v="0"/>
    <n v="268.2"/>
    <m/>
    <m/>
    <m/>
    <m/>
    <m/>
    <n v="237"/>
    <n v="237"/>
    <n v="31.199999999999989"/>
    <n v="205.8"/>
    <x v="23"/>
    <x v="23"/>
    <n v="4"/>
    <x v="2"/>
    <m/>
    <m/>
    <m/>
    <s v="COMPAÑIA GENERAL DE COMERCIO COGECOMSA S. A."/>
    <s v="1790732657001"/>
    <s v="Shirley Serrano"/>
    <m/>
    <m/>
    <m/>
    <m/>
    <x v="0"/>
  </r>
  <r>
    <x v="0"/>
    <x v="0"/>
    <s v="BIEN"/>
    <s v="CE"/>
    <s v="CATÁLOGO ELECTRÓNICO"/>
    <x v="1"/>
    <s v="CATE-EEQ-GAF014-2020"/>
    <s v="CE-20200001895231"/>
    <n v="22208"/>
    <s v=" LIGAS 8 CM FUNDA DE 500 GR*"/>
    <x v="0"/>
    <n v="774.21"/>
    <m/>
    <m/>
    <m/>
    <m/>
    <m/>
    <n v="669.8"/>
    <n v="669.8"/>
    <n v="104.41000000000008"/>
    <n v="565.38999999999987"/>
    <x v="23"/>
    <x v="23"/>
    <n v="4"/>
    <x v="2"/>
    <m/>
    <m/>
    <m/>
    <s v="COMPAÑIA GENERAL DE COMERCIO COGECOMSA S. A."/>
    <s v="1790732657001"/>
    <s v="Shirley Serrano"/>
    <m/>
    <m/>
    <m/>
    <m/>
    <x v="0"/>
  </r>
  <r>
    <x v="0"/>
    <x v="0"/>
    <s v="BIEN"/>
    <s v="CE"/>
    <s v="CATÁLOGO ELECTRÓNICO"/>
    <x v="1"/>
    <s v="CATE-EEQ-GAF014-2020"/>
    <s v=" CE-20200001895234"/>
    <n v="22208"/>
    <s v="MARCADOR PERMANENTE ROJO PUNTA GRUESA*"/>
    <x v="0"/>
    <n v="236.55"/>
    <m/>
    <m/>
    <m/>
    <m/>
    <m/>
    <n v="117.86"/>
    <n v="117.86"/>
    <n v="118.69000000000001"/>
    <n v="-0.83000000000001251"/>
    <x v="23"/>
    <x v="23"/>
    <n v="4"/>
    <x v="2"/>
    <m/>
    <m/>
    <m/>
    <s v="ECUAEMPAQUES S.A."/>
    <s v="1791350529001"/>
    <s v="Shirley Serrano"/>
    <m/>
    <m/>
    <m/>
    <m/>
    <x v="0"/>
  </r>
  <r>
    <x v="0"/>
    <x v="0"/>
    <s v="BIEN"/>
    <s v="CE"/>
    <s v="CATÁLOGO ELECTRÓNICO"/>
    <x v="1"/>
    <s v="CATE-EEQ-GAF014-2020"/>
    <s v="CE-20200001895245"/>
    <n v="22208"/>
    <s v="MARCADOR PUNTA FINA AZUL*"/>
    <x v="0"/>
    <n v="776.75"/>
    <m/>
    <m/>
    <m/>
    <m/>
    <m/>
    <n v="573.6"/>
    <n v="573.6"/>
    <n v="203.14999999999998"/>
    <n v="370.45000000000005"/>
    <x v="23"/>
    <x v="23"/>
    <n v="4"/>
    <x v="2"/>
    <m/>
    <m/>
    <m/>
    <s v="COMPAÑIA GENERAL DE COMERCIO COGECOMSA S. A."/>
    <s v="1790732657001"/>
    <s v="Shirley Serrano"/>
    <m/>
    <m/>
    <m/>
    <m/>
    <x v="0"/>
  </r>
  <r>
    <x v="0"/>
    <x v="0"/>
    <s v="BIEN"/>
    <s v="CE"/>
    <s v="CATÁLOGO ELECTRÓNICO"/>
    <x v="1"/>
    <s v="CATE-EEQ-GAF014-2020"/>
    <s v="CE-20200001895246"/>
    <n v="22208"/>
    <s v="LAPICES DE COLOR CAJA 12 UNIDADES*"/>
    <x v="0"/>
    <n v="3194.85"/>
    <m/>
    <m/>
    <m/>
    <m/>
    <m/>
    <n v="1794.17"/>
    <n v="1794.17"/>
    <n v="1400.6799999999998"/>
    <n v="393.49000000000024"/>
    <x v="23"/>
    <x v="23"/>
    <n v="4"/>
    <x v="2"/>
    <m/>
    <m/>
    <m/>
    <s v="ECUAEMPAQUES S.A."/>
    <s v="1791350529001"/>
    <s v="Shirley Serrano"/>
    <m/>
    <m/>
    <m/>
    <m/>
    <x v="0"/>
  </r>
  <r>
    <x v="0"/>
    <x v="0"/>
    <s v="BIEN"/>
    <s v="CE"/>
    <s v="CATÁLOGO ELECTRÓNICO"/>
    <x v="1"/>
    <s v="CATE-EEQ-GAF014-2020"/>
    <s v=" CE-20200001895247"/>
    <n v="22208"/>
    <s v=" NOTAS ADHESIVAS CUBO DE 5 COLORES 3X3&quot;*"/>
    <x v="0"/>
    <n v="330"/>
    <m/>
    <m/>
    <m/>
    <m/>
    <m/>
    <n v="140"/>
    <n v="140"/>
    <n v="190"/>
    <n v="-50"/>
    <x v="23"/>
    <x v="23"/>
    <n v="4"/>
    <x v="2"/>
    <m/>
    <m/>
    <m/>
    <s v="COMPAÑIA GENERAL DE COMERCIO COGECOMSA S. A."/>
    <s v="1790732657001"/>
    <s v="Shirley Serrano"/>
    <m/>
    <m/>
    <m/>
    <m/>
    <x v="0"/>
  </r>
  <r>
    <x v="0"/>
    <x v="0"/>
    <s v="BIEN"/>
    <s v="CE"/>
    <s v="CATÁLOGO ELECTRÓNICO"/>
    <x v="1"/>
    <s v="CATE-EEQ-GAF014-2020"/>
    <s v="CE-20200001895248"/>
    <n v="22208"/>
    <s v="MARCADOR TIZA LIQUIDA PUNTA GRUESA VARIOS COLORES*"/>
    <x v="0"/>
    <n v="1865.6"/>
    <m/>
    <m/>
    <m/>
    <m/>
    <m/>
    <n v="932.8"/>
    <n v="932.8"/>
    <n v="932.8"/>
    <n v="0"/>
    <x v="23"/>
    <x v="23"/>
    <n v="4"/>
    <x v="2"/>
    <m/>
    <m/>
    <m/>
    <s v="ECUAEMPAQUES S.A."/>
    <s v="1791350529001"/>
    <s v="Shirley Serrano"/>
    <m/>
    <m/>
    <m/>
    <m/>
    <x v="0"/>
  </r>
  <r>
    <x v="0"/>
    <x v="0"/>
    <s v="BIEN"/>
    <s v="CE"/>
    <s v="CATÁLOGO ELECTRÓNICO"/>
    <x v="1"/>
    <s v="CATE-EEQ-GAF014-2020"/>
    <s v="CE-20200001895260"/>
    <n v="22208"/>
    <s v="REGLA PLÁSTICA 30 CM*"/>
    <x v="0"/>
    <n v="8.85"/>
    <m/>
    <m/>
    <m/>
    <m/>
    <m/>
    <n v="8.59"/>
    <n v="8.59"/>
    <n v="0.25999999999999979"/>
    <n v="8.33"/>
    <x v="23"/>
    <x v="23"/>
    <n v="4"/>
    <x v="2"/>
    <m/>
    <m/>
    <m/>
    <s v="COMPAÑIA GENERAL DE COMERCIO COGECOMSA S. A."/>
    <s v="1790732657001"/>
    <s v="Shirley Serrano"/>
    <m/>
    <m/>
    <m/>
    <m/>
    <x v="0"/>
  </r>
  <r>
    <x v="0"/>
    <x v="0"/>
    <s v="BIEN"/>
    <s v="CE"/>
    <s v="CATÁLOGO ELECTRÓNICO"/>
    <x v="1"/>
    <s v="CATE-EEQ-GAF014-2020"/>
    <s v="CE-20200001895263"/>
    <n v="22208"/>
    <s v="SACAGRAPAS*"/>
    <x v="0"/>
    <n v="21.96"/>
    <m/>
    <m/>
    <m/>
    <m/>
    <m/>
    <n v="20.74"/>
    <n v="20.74"/>
    <n v="1.2200000000000024"/>
    <n v="19.519999999999996"/>
    <x v="23"/>
    <x v="23"/>
    <n v="4"/>
    <x v="2"/>
    <m/>
    <m/>
    <m/>
    <s v="CODYXOPAPER CIA. LTDA."/>
    <s v="1791775643001"/>
    <s v="Shirley Serrano"/>
    <m/>
    <m/>
    <m/>
    <m/>
    <x v="0"/>
  </r>
  <r>
    <x v="0"/>
    <x v="0"/>
    <s v="BIEN"/>
    <s v="CE"/>
    <s v="CATÁLOGO ELECTRÓNICO"/>
    <x v="1"/>
    <s v="CATE-EEQ-GAF014-2020"/>
    <s v=" CE-20200001895268"/>
    <n v="22210"/>
    <s v="SEPARADORES PLÁSTICOS A4 FUNDA ABECEDARIO*"/>
    <x v="0"/>
    <n v="520"/>
    <m/>
    <m/>
    <m/>
    <m/>
    <m/>
    <n v="510.84"/>
    <n v="510.84"/>
    <n v="9.160000000000025"/>
    <n v="501.67999999999995"/>
    <x v="23"/>
    <x v="23"/>
    <n v="4"/>
    <x v="2"/>
    <m/>
    <m/>
    <m/>
    <s v="COMPAÑIA GENERAL DE COMERCIO COGECOMSA S. A."/>
    <s v="1790732657001"/>
    <s v="Shirley Serrano"/>
    <m/>
    <m/>
    <m/>
    <m/>
    <x v="0"/>
  </r>
  <r>
    <x v="0"/>
    <x v="0"/>
    <s v="BIEN"/>
    <s v="CE"/>
    <s v="CATÁLOGO ELECTRÓNICO"/>
    <x v="1"/>
    <s v="CATE-EEQ-GAF014-2020"/>
    <s v=" CE-20200001895273"/>
    <n v="22210"/>
    <s v="SEPARADORES PLÁSTICOS A4 FUNDA 10 U*"/>
    <x v="0"/>
    <n v="746.24"/>
    <m/>
    <m/>
    <m/>
    <m/>
    <m/>
    <n v="373.12"/>
    <n v="373.12"/>
    <n v="373.12"/>
    <n v="0"/>
    <x v="23"/>
    <x v="23"/>
    <n v="4"/>
    <x v="2"/>
    <m/>
    <m/>
    <m/>
    <s v="COMPAÑIA GENERAL DE COMERCIO COGECOMSA S. A."/>
    <s v="1790732657001"/>
    <s v="Shirley Serrano"/>
    <m/>
    <m/>
    <m/>
    <m/>
    <x v="0"/>
  </r>
  <r>
    <x v="0"/>
    <x v="0"/>
    <s v="BIEN"/>
    <s v="CE"/>
    <s v="CATÁLOGO ELECTRÓNICO"/>
    <x v="1"/>
    <s v="CATE-EEQ-GAF014-2020"/>
    <s v="CE-20200001895283"/>
    <n v="22210"/>
    <s v="SEPARADORES PLASTICOS A4 FUNDA NUMERICA 1-31*"/>
    <x v="0"/>
    <n v="304.56"/>
    <m/>
    <m/>
    <m/>
    <m/>
    <m/>
    <n v="296.45999999999998"/>
    <n v="296.45999999999998"/>
    <n v="8.1000000000000227"/>
    <n v="288.35999999999996"/>
    <x v="23"/>
    <x v="23"/>
    <n v="4"/>
    <x v="2"/>
    <m/>
    <m/>
    <m/>
    <s v="COMPAÑIA GENERAL DE COMERCIO COGECOMSA S. A."/>
    <s v="1790732657001"/>
    <s v="Shirley Serrano"/>
    <m/>
    <m/>
    <m/>
    <m/>
    <x v="0"/>
  </r>
  <r>
    <x v="0"/>
    <x v="0"/>
    <s v="BIEN"/>
    <s v="CE"/>
    <s v="CATÁLOGO ELECTRÓNICO"/>
    <x v="1"/>
    <s v="CATE-EEQ-GAF014-2020"/>
    <s v="CE-20200001895287"/>
    <n v="22210"/>
    <s v="VINCHAS METÁLICAS DE CARPETA CAJA DE 50 U*"/>
    <x v="0"/>
    <n v="353.1"/>
    <m/>
    <m/>
    <m/>
    <m/>
    <m/>
    <n v="344.85"/>
    <n v="344.85"/>
    <n v="8.25"/>
    <n v="336.6"/>
    <x v="23"/>
    <x v="23"/>
    <n v="4"/>
    <x v="2"/>
    <m/>
    <m/>
    <m/>
    <s v="CODYXOPAPER CIA. LTDA."/>
    <s v="1791775643001"/>
    <s v="Shirley Serrano"/>
    <m/>
    <m/>
    <m/>
    <m/>
    <x v="0"/>
  </r>
  <r>
    <x v="0"/>
    <x v="0"/>
    <s v="BIEN"/>
    <s v="CE"/>
    <s v="CATÁLOGO ELECTRÓNICO"/>
    <x v="1"/>
    <s v="CATE-EEQ-GAF014-2020"/>
    <s v="CE-20200001895288"/>
    <n v="22210"/>
    <s v="DISPENSADOR DE CINTA PEQUEÑO*"/>
    <x v="0"/>
    <n v="6.18"/>
    <m/>
    <m/>
    <m/>
    <m/>
    <m/>
    <n v="1.8"/>
    <n v="1.8"/>
    <n v="4.38"/>
    <n v="-2.58"/>
    <x v="23"/>
    <x v="23"/>
    <n v="4"/>
    <x v="2"/>
    <m/>
    <m/>
    <m/>
    <s v="COMPAÑIA GENERAL DE COMERCIO COGECOMSA S. A."/>
    <s v="1790732657001"/>
    <s v="Shirley Serrano"/>
    <m/>
    <m/>
    <m/>
    <m/>
    <x v="0"/>
  </r>
  <r>
    <x v="0"/>
    <x v="0"/>
    <s v="BIEN"/>
    <s v="CE"/>
    <s v="CATÁLOGO ELECTRÓNICO"/>
    <x v="1"/>
    <s v="CATE-EEQ-GAF014-2020"/>
    <s v="CE-20200001895289"/>
    <n v="22210"/>
    <s v="ALMOHADILLA PARA TINTA*"/>
    <x v="0"/>
    <n v="15.84"/>
    <m/>
    <m/>
    <m/>
    <m/>
    <m/>
    <n v="13.2"/>
    <n v="13.2"/>
    <n v="2.6400000000000006"/>
    <n v="10.559999999999999"/>
    <x v="23"/>
    <x v="23"/>
    <n v="4"/>
    <x v="2"/>
    <m/>
    <m/>
    <m/>
    <s v="COMPAÑIA GENERAL DE COMERCIO COGECOMSA S. A."/>
    <s v="1790732657001"/>
    <s v="Shirley Serrano"/>
    <m/>
    <m/>
    <m/>
    <m/>
    <x v="0"/>
  </r>
  <r>
    <x v="0"/>
    <x v="0"/>
    <s v="BIEN"/>
    <s v="CE"/>
    <s v="CATÁLOGO ELECTRÓNICO"/>
    <x v="1"/>
    <s v="CATE-EEQ-GAF014-2020"/>
    <s v="CE-20200001895312"/>
    <n v="22210"/>
    <s v="ESFEROGRAFICO AZUL PUNTA FINA*"/>
    <x v="0"/>
    <n v="716.56"/>
    <m/>
    <m/>
    <m/>
    <m/>
    <m/>
    <n v="151.58000000000001"/>
    <n v="151.58000000000001"/>
    <n v="564.9799999999999"/>
    <n v="-413.39999999999986"/>
    <x v="23"/>
    <x v="23"/>
    <n v="4"/>
    <x v="2"/>
    <m/>
    <m/>
    <m/>
    <s v="ECUAEMPAQUES S.A."/>
    <s v="1791350529001"/>
    <s v="Shirley Serrano"/>
    <m/>
    <m/>
    <m/>
    <m/>
    <x v="0"/>
  </r>
  <r>
    <x v="0"/>
    <x v="0"/>
    <s v="BIEN"/>
    <s v="CE"/>
    <s v="CATÁLOGO ELECTRÓNICO"/>
    <x v="1"/>
    <s v="CATE-EEQ-GAF014-2020"/>
    <s v="CE-20200001895313"/>
    <n v="22210"/>
    <s v="ESFEROGRAFICO ROJO PUNTA FINA*"/>
    <x v="0"/>
    <n v="291.2"/>
    <m/>
    <m/>
    <m/>
    <m/>
    <m/>
    <n v="61.6"/>
    <n v="61.6"/>
    <n v="229.6"/>
    <n v="-168"/>
    <x v="23"/>
    <x v="23"/>
    <n v="4"/>
    <x v="2"/>
    <m/>
    <m/>
    <m/>
    <s v="ECUAEMPAQUES S.A."/>
    <s v="1791350529001"/>
    <s v="Shirley Serrano"/>
    <m/>
    <m/>
    <m/>
    <m/>
    <x v="0"/>
  </r>
  <r>
    <x v="0"/>
    <x v="0"/>
    <s v="BIEN"/>
    <s v="CE"/>
    <s v="CATÁLOGO ELECTRÓNICO"/>
    <x v="1"/>
    <s v="CATE-EEQ-GAF014-2020"/>
    <s v=" CE-20200001895315"/>
    <n v="22210"/>
    <s v="ESFEROGRAFICO NEGRO PUNTA FINA*"/>
    <x v="0"/>
    <n v="62"/>
    <m/>
    <m/>
    <m/>
    <m/>
    <m/>
    <n v="11.76"/>
    <n v="11.76"/>
    <n v="50.24"/>
    <n v="-38.480000000000004"/>
    <x v="23"/>
    <x v="23"/>
    <n v="4"/>
    <x v="2"/>
    <m/>
    <m/>
    <m/>
    <s v=" JURADO VILLAGOMEZ EDISON ANCIZAR"/>
    <s v="1710059575001"/>
    <s v="Shirley Serrano"/>
    <m/>
    <m/>
    <m/>
    <m/>
    <x v="0"/>
  </r>
  <r>
    <x v="0"/>
    <x v="0"/>
    <s v="BIEN"/>
    <s v="CE"/>
    <s v="CATÁLOGO ELECTRÓNICO"/>
    <x v="1"/>
    <s v="CATE-EEQ-GAF014-2020"/>
    <s v="CE-20200001895358"/>
    <n v="22210"/>
    <s v="PUNTERO LÁSER TIPO ESFERO*"/>
    <x v="0"/>
    <n v="577.79999999999995"/>
    <m/>
    <m/>
    <m/>
    <m/>
    <m/>
    <n v="507.6"/>
    <n v="507.6"/>
    <n v="70.199999999999932"/>
    <n v="437.40000000000009"/>
    <x v="23"/>
    <x v="23"/>
    <n v="4"/>
    <x v="2"/>
    <m/>
    <m/>
    <m/>
    <s v="COMPAÑIA GENERAL DE COMERCIO COGECOMSA S. A."/>
    <s v="1790732657001"/>
    <s v="Shirley Serrano"/>
    <m/>
    <m/>
    <m/>
    <m/>
    <x v="0"/>
  </r>
  <r>
    <x v="0"/>
    <x v="0"/>
    <s v="BIEN"/>
    <s v="CE"/>
    <s v="CATÁLOGO ELECTRÓNICO"/>
    <x v="1"/>
    <s v="CATE-EEQ-GAF014-2020"/>
    <s v="CE-20200001895360"/>
    <n v="22210"/>
    <s v="MINAS 0.5 MM*"/>
    <x v="0"/>
    <n v="425.13"/>
    <m/>
    <m/>
    <m/>
    <m/>
    <m/>
    <n v="367.68"/>
    <n v="367.68"/>
    <n v="57.449999999999989"/>
    <n v="310.23"/>
    <x v="23"/>
    <x v="23"/>
    <n v="4"/>
    <x v="2"/>
    <m/>
    <m/>
    <m/>
    <s v="COMPAÑIA GENERAL DE COMERCIO COGECOMSA S. A."/>
    <s v="1790732657001"/>
    <s v="Shirley Serrano"/>
    <m/>
    <m/>
    <m/>
    <m/>
    <x v="0"/>
  </r>
  <r>
    <x v="0"/>
    <x v="0"/>
    <s v="BIEN"/>
    <s v="CE"/>
    <s v="CATÁLOGO ELECTRÓNICO"/>
    <x v="1"/>
    <s v="CATE-EEQ-GAF014-2020"/>
    <s v=" CE-20200001895361"/>
    <n v="22210"/>
    <s v="PORTAMINAS PLÁSTICO 0,5 MM*"/>
    <x v="0"/>
    <n v="263.64"/>
    <m/>
    <m/>
    <m/>
    <m/>
    <m/>
    <n v="131.82"/>
    <n v="131.82"/>
    <n v="131.82"/>
    <n v="0"/>
    <x v="23"/>
    <x v="23"/>
    <n v="4"/>
    <x v="2"/>
    <m/>
    <m/>
    <m/>
    <s v="ECUAEMPAQUES S.A."/>
    <s v="1791350529001"/>
    <s v="Shirley Serrano"/>
    <m/>
    <m/>
    <m/>
    <m/>
    <x v="0"/>
  </r>
  <r>
    <x v="0"/>
    <x v="0"/>
    <s v="BIEN"/>
    <s v="CE"/>
    <s v="CATÁLOGO ELECTRÓNICO"/>
    <x v="1"/>
    <s v="CATE-EEQ-GAF014-2020"/>
    <s v=" CE-20200001895362"/>
    <n v="22210"/>
    <s v=" LAPICES BICOLOR CAJA DE 12 UNIDADES*"/>
    <x v="0"/>
    <n v="64.48"/>
    <m/>
    <m/>
    <m/>
    <m/>
    <m/>
    <n v="53.21"/>
    <n v="53.21"/>
    <n v="11.270000000000003"/>
    <n v="41.94"/>
    <x v="23"/>
    <x v="23"/>
    <n v="4"/>
    <x v="2"/>
    <m/>
    <m/>
    <m/>
    <s v="COMPAÑIA GENERAL DE COMERCIO COGECOMSA S. A."/>
    <s v="1790732657001"/>
    <s v="Shirley Serrano"/>
    <m/>
    <m/>
    <m/>
    <m/>
    <x v="0"/>
  </r>
  <r>
    <x v="0"/>
    <x v="0"/>
    <s v="BIEN"/>
    <s v="CE"/>
    <s v="CATÁLOGO ELECTRÓNICO"/>
    <x v="1"/>
    <s v="CATE-EEQ-GAF014-2020"/>
    <s v=" CE-20200001895363"/>
    <n v="22210"/>
    <s v="LAPIZ HB CON GOMA CAJA 12 UNIDADES*"/>
    <x v="0"/>
    <n v="245.44"/>
    <m/>
    <m/>
    <m/>
    <m/>
    <m/>
    <n v="227.33"/>
    <n v="227.33"/>
    <n v="18.109999999999985"/>
    <n v="209.22000000000003"/>
    <x v="23"/>
    <x v="23"/>
    <n v="4"/>
    <x v="2"/>
    <m/>
    <m/>
    <m/>
    <s v="COMPAÑIA GENERAL DE COMERCIO COGECOMSA S. A."/>
    <s v="1790732657001"/>
    <s v="Shirley Serrano"/>
    <m/>
    <m/>
    <m/>
    <m/>
    <x v="0"/>
  </r>
  <r>
    <x v="0"/>
    <x v="0"/>
    <s v="BIEN"/>
    <s v="CE"/>
    <s v="CATÁLOGO ELECTRÓNICO"/>
    <x v="1"/>
    <s v="CATE-EEQ-GAF014-2020"/>
    <s v="CE-20200001895365"/>
    <n v="22210"/>
    <s v="PAPELERA METÁLICA 2 SERVICIOS*"/>
    <x v="0"/>
    <n v="504.68"/>
    <m/>
    <m/>
    <m/>
    <m/>
    <m/>
    <n v="277.76"/>
    <n v="277.76"/>
    <n v="226.92000000000002"/>
    <n v="50.839999999999975"/>
    <x v="23"/>
    <x v="23"/>
    <n v="4"/>
    <x v="2"/>
    <m/>
    <m/>
    <m/>
    <s v=" JURADO VILLAGOMEZ EDISON ANCIZAR"/>
    <s v="1710059575001"/>
    <s v="Shirley Serrano"/>
    <m/>
    <m/>
    <m/>
    <m/>
    <x v="0"/>
  </r>
  <r>
    <x v="0"/>
    <x v="0"/>
    <s v="BIEN"/>
    <s v="CE"/>
    <s v="CATÁLOGO ELECTRÓNICO"/>
    <x v="1"/>
    <s v="CATE-EEQ-GAF014-2020"/>
    <s v=" CE-20200001895382"/>
    <n v="22210"/>
    <s v="CLIPS MARIPOSA CAJA DE 50 UNIDADES*"/>
    <x v="0"/>
    <n v="326.43"/>
    <m/>
    <m/>
    <m/>
    <m/>
    <m/>
    <n v="282.10000000000002"/>
    <n v="282.10000000000002"/>
    <n v="44.329999999999984"/>
    <n v="237.77000000000004"/>
    <x v="23"/>
    <x v="23"/>
    <n v="4"/>
    <x v="2"/>
    <m/>
    <m/>
    <m/>
    <s v="COMPAÑIA GENERAL DE COMERCIO COGECOMSA S. A."/>
    <s v="1790732657001"/>
    <s v="Shirley Serrano"/>
    <m/>
    <m/>
    <m/>
    <m/>
    <x v="0"/>
  </r>
  <r>
    <x v="0"/>
    <x v="0"/>
    <s v="BIEN"/>
    <s v="CE"/>
    <s v="CATÁLOGO ELECTRÓNICO"/>
    <x v="1"/>
    <s v="CATE-EEQ-GAF014-2020"/>
    <s v=" CE-20200001895393"/>
    <n v="22210"/>
    <s v="CLIPS STANDAR 25 MM METALICOS*"/>
    <x v="0"/>
    <n v="149.11000000000001"/>
    <m/>
    <m/>
    <m/>
    <m/>
    <m/>
    <n v="139.49"/>
    <n v="139.49"/>
    <n v="9.6200000000000045"/>
    <n v="129.87"/>
    <x v="23"/>
    <x v="23"/>
    <n v="4"/>
    <x v="2"/>
    <m/>
    <m/>
    <m/>
    <s v="COMPAÑIA GENERAL DE COMERCIO COGECOMSA S. A."/>
    <s v="1790732657001"/>
    <s v="Shirley Serrano"/>
    <m/>
    <m/>
    <m/>
    <m/>
    <x v="0"/>
  </r>
  <r>
    <x v="0"/>
    <x v="0"/>
    <s v="BIEN"/>
    <s v="CE"/>
    <s v="CATÁLOGO ELECTRÓNICO"/>
    <x v="1"/>
    <s v="CATE-EEQ-GAF014-2020"/>
    <s v="CE-20200001895394"/>
    <n v="22210"/>
    <s v="GRAPAS 23/10 CAJA 1000 U*"/>
    <x v="0"/>
    <n v="79.92"/>
    <m/>
    <m/>
    <m/>
    <m/>
    <m/>
    <n v="71.040000000000006"/>
    <n v="71.040000000000006"/>
    <n v="8.8799999999999955"/>
    <n v="62.160000000000011"/>
    <x v="23"/>
    <x v="23"/>
    <n v="4"/>
    <x v="2"/>
    <m/>
    <m/>
    <m/>
    <s v="COMPAÑIA GENERAL DE COMERCIO COGECOMSA S. A."/>
    <s v="1790732657001"/>
    <s v="Shirley Serrano"/>
    <m/>
    <m/>
    <m/>
    <m/>
    <x v="0"/>
  </r>
  <r>
    <x v="0"/>
    <x v="0"/>
    <s v="BIEN"/>
    <s v="CE"/>
    <s v="CATÁLOGO ELECTRÓNICO"/>
    <x v="1"/>
    <s v="CATE-EEQ-GAF014-2020"/>
    <s v="CE-20200001895396"/>
    <n v="22210"/>
    <s v="GRAPAS 26/6 CAJA DE 5000 U*"/>
    <x v="0"/>
    <n v="229.4"/>
    <m/>
    <m/>
    <m/>
    <m/>
    <m/>
    <n v="139.5"/>
    <n v="139.5"/>
    <n v="89.9"/>
    <n v="49.599999999999994"/>
    <x v="23"/>
    <x v="23"/>
    <n v="4"/>
    <x v="2"/>
    <m/>
    <m/>
    <m/>
    <s v="CODYXOPAPER CIA. LTDA."/>
    <s v="1791775643001"/>
    <s v="Shirley Serrano"/>
    <m/>
    <m/>
    <m/>
    <m/>
    <x v="0"/>
  </r>
  <r>
    <x v="0"/>
    <x v="0"/>
    <s v="BIEN"/>
    <s v="CE"/>
    <s v="CATÁLOGO ELECTRÓNICO"/>
    <x v="1"/>
    <s v="CATE-EEQ-GAF014-2020"/>
    <s v="CE-20200001895397"/>
    <n v="22210"/>
    <s v="PERFORADORA DE ESCRITORIO MEDIANA*"/>
    <x v="0"/>
    <n v="241.74"/>
    <m/>
    <m/>
    <m/>
    <m/>
    <m/>
    <n v="213.3"/>
    <n v="213.3"/>
    <n v="28.439999999999998"/>
    <n v="184.86"/>
    <x v="23"/>
    <x v="23"/>
    <n v="4"/>
    <x v="2"/>
    <m/>
    <m/>
    <m/>
    <s v="COMPAÑIA GENERAL DE COMERCIO COGECOMSA S. A."/>
    <s v="1790732657001"/>
    <s v="Shirley Serrano"/>
    <m/>
    <m/>
    <m/>
    <m/>
    <x v="0"/>
  </r>
  <r>
    <x v="0"/>
    <x v="0"/>
    <s v="BIEN"/>
    <s v="CE"/>
    <s v="CATÁLOGO ELECTRÓNICO"/>
    <x v="1"/>
    <s v="CATE-EEQ-GAF014-2020"/>
    <s v="CE-20200001895398"/>
    <n v="22210"/>
    <s v=" AGUZADOR ELECTRICO*"/>
    <x v="0"/>
    <n v="759.84"/>
    <m/>
    <m/>
    <m/>
    <m/>
    <m/>
    <n v="331.2"/>
    <n v="331.2"/>
    <n v="428.64000000000004"/>
    <n v="-97.440000000000055"/>
    <x v="23"/>
    <x v="23"/>
    <n v="4"/>
    <x v="2"/>
    <m/>
    <m/>
    <m/>
    <s v="CODYXOPAPER CIA. LTDA."/>
    <s v="1791775643001"/>
    <s v="Shirley Serrano"/>
    <m/>
    <m/>
    <m/>
    <m/>
    <x v="0"/>
  </r>
  <r>
    <x v="0"/>
    <x v="0"/>
    <s v="BIEN"/>
    <s v="CE"/>
    <s v="CATÁLOGO ELECTRÓNICO"/>
    <x v="1"/>
    <s v="CATE-EEQ-GAF014-2020"/>
    <s v="CE-20200001895399"/>
    <n v="22210"/>
    <s v="AGUZADOR MANUAL PEQUEÑO*"/>
    <x v="0"/>
    <n v="157.13999999999999"/>
    <m/>
    <m/>
    <m/>
    <m/>
    <m/>
    <n v="83.72"/>
    <n v="83.72"/>
    <n v="73.419999999999987"/>
    <n v="10.300000000000011"/>
    <x v="23"/>
    <x v="23"/>
    <n v="4"/>
    <x v="2"/>
    <m/>
    <m/>
    <m/>
    <s v="CODYXOPAPER CIA. LTDA."/>
    <s v="1791775643001"/>
    <s v="Shirley Serrano"/>
    <m/>
    <m/>
    <m/>
    <m/>
    <x v="0"/>
  </r>
  <r>
    <x v="0"/>
    <x v="0"/>
    <s v="BIEN"/>
    <s v="CE"/>
    <s v="CATÁLOGO ELECTRÓNICO"/>
    <x v="1"/>
    <s v="CATE-EEQ-GAF014-2020"/>
    <s v="CE-20200001895400"/>
    <n v="22210"/>
    <s v="FOLDER COLGANTE VARIOS COLORES*"/>
    <x v="0"/>
    <n v="1055.98"/>
    <m/>
    <m/>
    <m/>
    <m/>
    <m/>
    <n v="656.42"/>
    <n v="656.42"/>
    <n v="399.56000000000006"/>
    <n v="256.8599999999999"/>
    <x v="23"/>
    <x v="23"/>
    <n v="4"/>
    <x v="2"/>
    <m/>
    <m/>
    <m/>
    <s v="COMPAÑIA GENERAL DE COMERCIO COGECOMSA S. A."/>
    <s v="1790732657001"/>
    <s v="Shirley Serrano"/>
    <m/>
    <m/>
    <m/>
    <m/>
    <x v="0"/>
  </r>
  <r>
    <x v="0"/>
    <x v="0"/>
    <s v="BIEN"/>
    <s v="CE"/>
    <s v="CATÁLOGO ELECTRÓNICO"/>
    <x v="1"/>
    <s v="CATE-EEQ-GAF014-2020"/>
    <s v="CE-20200001895403"/>
    <n v="22210"/>
    <s v="ROLLOS DE TURNO ALFANUMÉRICOS*"/>
    <x v="0"/>
    <n v="940"/>
    <m/>
    <m/>
    <m/>
    <m/>
    <m/>
    <n v="785"/>
    <n v="785"/>
    <n v="155"/>
    <n v="630"/>
    <x v="23"/>
    <x v="23"/>
    <n v="4"/>
    <x v="2"/>
    <m/>
    <m/>
    <m/>
    <s v=" JURADO VILLAGOMEZ EDISON ANCIZAR"/>
    <s v="1710059575001"/>
    <s v="Shirley Serrano"/>
    <m/>
    <m/>
    <m/>
    <m/>
    <x v="0"/>
  </r>
  <r>
    <x v="0"/>
    <x v="0"/>
    <s v="BIEN"/>
    <s v="CE"/>
    <s v="CATÁLOGO ELECTRÓNICO"/>
    <x v="1"/>
    <s v="CATE-EEQ-GAF014-2020"/>
    <s v="CE-20200001895404"/>
    <n v="22210"/>
    <s v="MARCADOR PARA CD*"/>
    <x v="0"/>
    <n v="191.76"/>
    <m/>
    <m/>
    <m/>
    <m/>
    <m/>
    <n v="150.4"/>
    <n v="150.4"/>
    <n v="41.359999999999985"/>
    <n v="109.04000000000002"/>
    <x v="23"/>
    <x v="23"/>
    <n v="4"/>
    <x v="2"/>
    <m/>
    <m/>
    <m/>
    <s v="COMPAÑIA GENERAL DE COMERCIO COGECOMSA S. A."/>
    <s v="1790732657001"/>
    <s v="Shirley Serrano"/>
    <m/>
    <m/>
    <m/>
    <m/>
    <x v="0"/>
  </r>
  <r>
    <x v="0"/>
    <x v="0"/>
    <s v="BIEN"/>
    <s v="CE"/>
    <s v="CATÁLOGO ELECTRÓNICO"/>
    <x v="1"/>
    <s v="CATE-EEQ-GAF014-2020"/>
    <s v="CE-20200001895405"/>
    <n v="22210"/>
    <s v="CINTA ADHESIVA TRANSPARENTE 18 X 50 YDAS*"/>
    <x v="0"/>
    <n v="263.89999999999998"/>
    <m/>
    <m/>
    <m/>
    <m/>
    <m/>
    <n v="109.33"/>
    <n v="109.33"/>
    <n v="154.57"/>
    <n v="-45.239999999999995"/>
    <x v="23"/>
    <x v="23"/>
    <n v="4"/>
    <x v="2"/>
    <m/>
    <m/>
    <m/>
    <s v="CODYXOPAPER CIA. LTDA."/>
    <s v="1791775643001"/>
    <s v="Shirley Serrano"/>
    <m/>
    <m/>
    <m/>
    <m/>
    <x v="0"/>
  </r>
  <r>
    <x v="0"/>
    <x v="1"/>
    <s v="BIEN"/>
    <s v="CE"/>
    <s v="CATÁLOGO ELECTRÓNICO"/>
    <x v="0"/>
    <s v="CATE-EEQ-GD013-2020"/>
    <s v="CE-20200001895522"/>
    <n v="22223"/>
    <s v="CABLE DE AL, CABLEADO, 2 000 V, TTU, 4 AWG, 7 HILOS"/>
    <x v="0"/>
    <n v="60235.7"/>
    <m/>
    <m/>
    <m/>
    <m/>
    <m/>
    <n v="60235.7"/>
    <n v="30909.51"/>
    <n v="29326.19"/>
    <n v="30909.51"/>
    <x v="24"/>
    <x v="24"/>
    <n v="4"/>
    <x v="5"/>
    <m/>
    <m/>
    <m/>
    <s v=" INDUSTRIA ECUATORIANA DE CABLES INCABLE S.A."/>
    <s v="0990562091001"/>
    <s v="Carla Revelo"/>
    <m/>
    <m/>
    <m/>
    <m/>
    <x v="0"/>
  </r>
  <r>
    <x v="0"/>
    <x v="1"/>
    <s v="BIEN"/>
    <s v="CE"/>
    <s v="CATÁLOGO ELECTRÓNICO"/>
    <x v="1"/>
    <s v="CATE-EEQ-GD013-2020"/>
    <s v="CE-20200001895522"/>
    <n v="22223"/>
    <s v="CABLE DE AL, CABLEADO, 2 000 V, TTU, 2 AWG, 7 HILOS"/>
    <x v="0"/>
    <n v="36616"/>
    <m/>
    <m/>
    <m/>
    <m/>
    <m/>
    <n v="36616"/>
    <n v="18967.080000000002"/>
    <n v="17648.919999999998"/>
    <n v="18967.080000000002"/>
    <x v="24"/>
    <x v="24"/>
    <n v="4"/>
    <x v="5"/>
    <m/>
    <m/>
    <m/>
    <s v="ELECTROCABLES C.A."/>
    <s v="0990553742001"/>
    <s v="Carla Revelo"/>
    <m/>
    <m/>
    <m/>
    <m/>
    <x v="0"/>
  </r>
  <r>
    <x v="0"/>
    <x v="1"/>
    <s v="BIEN"/>
    <s v="CE"/>
    <s v="CATÁLOGO ELECTRÓNICO"/>
    <x v="1"/>
    <s v="CATE-EEQ-GD013-2020"/>
    <s v="CE-20200001895524"/>
    <n v="22223"/>
    <s v="CABLE DE AL, CABLEADO, 2 000 V, TTU, 1/0 AWG, 19 HILOS"/>
    <x v="0"/>
    <n v="5890"/>
    <m/>
    <m/>
    <m/>
    <m/>
    <m/>
    <n v="5890"/>
    <n v="3114.1"/>
    <n v="2775.9"/>
    <n v="3114.1"/>
    <x v="24"/>
    <x v="24"/>
    <n v="4"/>
    <x v="5"/>
    <m/>
    <m/>
    <m/>
    <s v=" INDUSTRIA ECUATORIANA DE CABLES INCABLE S.A."/>
    <s v="0990562091001"/>
    <s v="Carla Revelo"/>
    <m/>
    <m/>
    <m/>
    <m/>
    <x v="0"/>
  </r>
  <r>
    <x v="0"/>
    <x v="3"/>
    <s v="BIEN"/>
    <s v="CE"/>
    <s v="CATÁLOGO ELECTRÓNICO"/>
    <x v="0"/>
    <s v="CATE-EEQ-GGS001-2020"/>
    <s v="CE-20200001914322"/>
    <n v="22347"/>
    <s v=" HIPOCLORITO DE SODIO AL 10 POR CIENTO,TANQUE*"/>
    <x v="0"/>
    <n v="4685.76"/>
    <m/>
    <m/>
    <m/>
    <m/>
    <m/>
    <n v="3839.68"/>
    <n v="3839.68"/>
    <n v="846.08000000000038"/>
    <n v="2993.5999999999995"/>
    <x v="25"/>
    <x v="25"/>
    <n v="2"/>
    <x v="2"/>
    <m/>
    <m/>
    <m/>
    <s v="ESTRELLA GRIJALVA LUIS SANTIAGO"/>
    <s v="1709254468001"/>
    <s v="Washinton Simba"/>
    <m/>
    <m/>
    <m/>
    <m/>
    <x v="0"/>
  </r>
  <r>
    <x v="0"/>
    <x v="0"/>
    <s v="BIEN"/>
    <s v="CE"/>
    <s v="CATÁLOGO ELECTRÓNICO"/>
    <x v="0"/>
    <s v="CATE-EEQ-GAF015-2020"/>
    <s v="CE-20200001918127"/>
    <n v="22364"/>
    <s v="MESA TIPO 1"/>
    <x v="0"/>
    <n v="1375.38"/>
    <m/>
    <m/>
    <m/>
    <m/>
    <m/>
    <n v="1375.38"/>
    <n v="1375.38"/>
    <n v="0"/>
    <n v="1375.38"/>
    <x v="26"/>
    <x v="26"/>
    <n v="1"/>
    <x v="0"/>
    <m/>
    <m/>
    <m/>
    <s v=" VITERI GOMEZ MARGOTH EDITH"/>
    <s v="1709378580001"/>
    <s v="Francisco Panchi"/>
    <m/>
    <m/>
    <m/>
    <m/>
    <x v="0"/>
  </r>
  <r>
    <x v="0"/>
    <x v="0"/>
    <s v="BIEN"/>
    <s v="CE"/>
    <s v="CATÁLOGO ELECTRÓNICO"/>
    <x v="1"/>
    <s v="CATE-EEQ-GAF015-2020"/>
    <s v="CE-20200001918141"/>
    <n v="22364"/>
    <s v="MESA TIPO 2"/>
    <x v="0"/>
    <n v="452.73"/>
    <m/>
    <m/>
    <m/>
    <m/>
    <m/>
    <n v="452.73"/>
    <n v="452.73"/>
    <n v="0"/>
    <n v="452.73"/>
    <x v="26"/>
    <x v="26"/>
    <n v="1"/>
    <x v="0"/>
    <m/>
    <m/>
    <m/>
    <s v="MOBILIARIO Y AMBIENTES METMEL S A"/>
    <s v="1792835941001"/>
    <s v="Francisco Panchi"/>
    <m/>
    <m/>
    <m/>
    <m/>
    <x v="0"/>
  </r>
  <r>
    <x v="0"/>
    <x v="1"/>
    <s v="BIEN"/>
    <s v="CE"/>
    <s v="CATÁLOGO ELECTRÓNICO"/>
    <x v="0"/>
    <s v="CATE-EEQ-GD010-2020"/>
    <s v="CE-20200001918154"/>
    <n v="22168"/>
    <s v="TRANSF. TRIFÁSICO CONVENCIONAL 100 KVA, 6300 - 220/127 V"/>
    <x v="0"/>
    <n v="229500"/>
    <m/>
    <m/>
    <m/>
    <m/>
    <m/>
    <n v="84150"/>
    <n v="84150"/>
    <n v="145350"/>
    <n v="-61200"/>
    <x v="27"/>
    <x v="27"/>
    <n v="1"/>
    <x v="5"/>
    <m/>
    <m/>
    <m/>
    <s v=" INDUSTRIA ANDINA DE TRANSFORMADORES S.A."/>
    <s v="0990169640001"/>
    <s v="Carla Revelo"/>
    <m/>
    <m/>
    <m/>
    <m/>
    <x v="0"/>
  </r>
  <r>
    <x v="0"/>
    <x v="0"/>
    <s v="BIEN"/>
    <s v="CE"/>
    <s v="CATÁLOGO ELECTRÓNICO"/>
    <x v="1"/>
    <s v="CATE-EEQ-GAF015-2020"/>
    <s v="CE-20200001918159"/>
    <n v="22364"/>
    <s v="SILLA PARA DOCENTE"/>
    <x v="0"/>
    <n v="4670.3999999999996"/>
    <m/>
    <m/>
    <m/>
    <m/>
    <m/>
    <n v="4670.3999999999996"/>
    <n v="4670.3999999999996"/>
    <n v="0"/>
    <n v="4670.3999999999996"/>
    <x v="26"/>
    <x v="26"/>
    <n v="1"/>
    <x v="0"/>
    <m/>
    <m/>
    <m/>
    <s v="GALLEGOS HERRERA MAURO VINICIO"/>
    <s v="1708243777001"/>
    <s v="Francisco Panchi"/>
    <m/>
    <m/>
    <m/>
    <m/>
    <x v="0"/>
  </r>
  <r>
    <x v="0"/>
    <x v="3"/>
    <s v="BIEN"/>
    <s v="CE"/>
    <s v="CATÁLOGO ELECTRÓNICO"/>
    <x v="0"/>
    <s v="CATE-EEQ-GGS002-2020"/>
    <s v="CE-20200001918379"/>
    <n v="22295"/>
    <s v=" CABLE UNIPOLAR CU AISLADO 600V TIPO THHN 14 AWG UNILAY 19 HILOS"/>
    <x v="0"/>
    <n v="312"/>
    <m/>
    <m/>
    <m/>
    <m/>
    <m/>
    <n v="286"/>
    <n v="286"/>
    <n v="26"/>
    <n v="260"/>
    <x v="26"/>
    <x v="27"/>
    <n v="2"/>
    <x v="0"/>
    <m/>
    <m/>
    <m/>
    <s v=" ELECTROCABLES C.A."/>
    <s v="0990553742001"/>
    <s v="Juan Carlos Toctaquiza Vargas"/>
    <m/>
    <m/>
    <m/>
    <m/>
    <x v="0"/>
  </r>
  <r>
    <x v="0"/>
    <x v="3"/>
    <s v="BIEN"/>
    <s v="CE"/>
    <s v="CATÁLOGO ELECTRÓNICO"/>
    <x v="1"/>
    <s v="CATE-EEQ-GGS002-2020"/>
    <s v="CE-20200001918401"/>
    <n v="22295"/>
    <s v=" CABLE UNIPOLAR CU AISLADO 600V TIPO THHN 12 AWG UNILAY 19 HILOS"/>
    <x v="0"/>
    <n v="38"/>
    <m/>
    <m/>
    <m/>
    <m/>
    <m/>
    <n v="32.299999999999997"/>
    <n v="32.299999999999997"/>
    <n v="5.7000000000000028"/>
    <n v="26.599999999999994"/>
    <x v="26"/>
    <x v="27"/>
    <n v="2"/>
    <x v="0"/>
    <m/>
    <m/>
    <m/>
    <s v=" ELECTROCABLES C.A."/>
    <s v="0990553742001"/>
    <s v="Juan Carlos Toctaquiza Vargas"/>
    <m/>
    <m/>
    <m/>
    <m/>
    <x v="0"/>
  </r>
  <r>
    <x v="0"/>
    <x v="3"/>
    <s v="BIEN"/>
    <s v="CE"/>
    <s v="CATÁLOGO ELECTRÓNICO"/>
    <x v="1"/>
    <s v="CATE-EEQ-GGS002-2020"/>
    <s v="CE-20200001918408"/>
    <n v="22295"/>
    <s v="CABLE UNIPOLAR CU AISLADO 600V TIPO THHN 10 AWG UNILAY 19 HILOS"/>
    <x v="0"/>
    <n v="59"/>
    <m/>
    <m/>
    <m/>
    <m/>
    <m/>
    <n v="49.5"/>
    <n v="49.5"/>
    <n v="9.5"/>
    <n v="40"/>
    <x v="26"/>
    <x v="27"/>
    <n v="2"/>
    <x v="0"/>
    <m/>
    <m/>
    <m/>
    <s v=" ELECTROCABLES C.A."/>
    <s v="0990553742001"/>
    <s v="Juan Carlos Toctaquiza Vargas"/>
    <m/>
    <m/>
    <m/>
    <m/>
    <x v="0"/>
  </r>
  <r>
    <x v="0"/>
    <x v="3"/>
    <s v="BIEN"/>
    <s v="CE"/>
    <s v="CATÁLOGO ELECTRÓNICO"/>
    <x v="1"/>
    <s v="CATE-EEQ-GGS002-2020"/>
    <s v="CE-20200001918415"/>
    <n v="22295"/>
    <s v="CONDUCTOR DE AL, DESNUDO, ACAR 750 MCM, 37 (18/19) HILOS"/>
    <x v="0"/>
    <n v="6525"/>
    <m/>
    <m/>
    <m/>
    <m/>
    <m/>
    <n v="5205"/>
    <n v="5205"/>
    <n v="1320"/>
    <n v="3885"/>
    <x v="26"/>
    <x v="27"/>
    <n v="2"/>
    <x v="0"/>
    <m/>
    <m/>
    <m/>
    <s v="CONELSA CONDUCTORES ELECTRICOS S.A"/>
    <s v="1790015785001"/>
    <s v="Juan Carlos Toctaquiza Vargas"/>
    <m/>
    <m/>
    <m/>
    <m/>
    <x v="0"/>
  </r>
  <r>
    <x v="0"/>
    <x v="3"/>
    <s v="BIEN"/>
    <s v="CE"/>
    <s v="CATÁLOGO ELECTRÓNICO"/>
    <x v="1"/>
    <s v="CATE-EEQ-GGS002-2020"/>
    <s v="CE-20200001918415"/>
    <n v="22295"/>
    <s v="CONDUCTOR DE COBRE, DESNUDO CABLEADO SUAVE, 3/0 AWG 19 HILOS"/>
    <x v="0"/>
    <n v="26430"/>
    <m/>
    <m/>
    <m/>
    <m/>
    <m/>
    <n v="19680"/>
    <n v="19680"/>
    <n v="6750"/>
    <n v="12930"/>
    <x v="26"/>
    <x v="27"/>
    <n v="2"/>
    <x v="0"/>
    <m/>
    <m/>
    <m/>
    <s v="CONELSA CONDUCTORES ELECTRICOS S.A"/>
    <s v="1790015785001"/>
    <s v="Juan Carlos Toctaquiza Vargas"/>
    <m/>
    <m/>
    <m/>
    <m/>
    <x v="0"/>
  </r>
  <r>
    <x v="0"/>
    <x v="0"/>
    <s v="BIEN"/>
    <s v="CE"/>
    <s v="CATÁLOGO ELECTRÓNICO"/>
    <x v="0"/>
    <s v="CATE-EEQ-GAF016-2020"/>
    <s v="CE-20200001921511"/>
    <n v="22359"/>
    <s v="RESMA DE PAPEL BOND A4 DE 75 GR*"/>
    <x v="0"/>
    <n v="12021.3"/>
    <m/>
    <m/>
    <m/>
    <m/>
    <m/>
    <n v="4488.3999999999996"/>
    <n v="4488.3999999999996"/>
    <n v="7532.9"/>
    <n v="-3044.5"/>
    <x v="28"/>
    <x v="28"/>
    <n v="2"/>
    <x v="1"/>
    <m/>
    <m/>
    <m/>
    <s v="COMPAÑIA GENERAL DE COMERCIO COGECOMSA S. A."/>
    <s v="1790732657001"/>
    <s v="Andres Almeida"/>
    <m/>
    <m/>
    <m/>
    <m/>
    <x v="0"/>
  </r>
  <r>
    <x v="0"/>
    <x v="0"/>
    <s v="BIEN"/>
    <s v="CE"/>
    <s v="CATÁLOGO ELECTRÓNICO"/>
    <x v="0"/>
    <s v="CATE-EEQ-GAF018-2020"/>
    <s v="CE-20200001931624"/>
    <n v="22359"/>
    <s v="PERFORADORA INDUSTRIAL 190 HOJAS*"/>
    <x v="0"/>
    <n v="196"/>
    <m/>
    <m/>
    <m/>
    <m/>
    <m/>
    <n v="192.22"/>
    <n v="192.22"/>
    <n v="3.7800000000000011"/>
    <n v="188.44"/>
    <x v="29"/>
    <x v="29"/>
    <n v="4"/>
    <x v="2"/>
    <m/>
    <m/>
    <m/>
    <s v="COMPAÑIA GENERAL DE COMERCIO COGECOMSA S. A."/>
    <s v="1790732657001"/>
    <s v="Laura Cantos"/>
    <m/>
    <m/>
    <m/>
    <m/>
    <x v="0"/>
  </r>
  <r>
    <x v="0"/>
    <x v="0"/>
    <s v="BIEN"/>
    <s v="CE"/>
    <s v="CATÁLOGO ELECTRÓNICO"/>
    <x v="1"/>
    <s v="CATE-EEQ-GAF018-2020"/>
    <s v="CE-20200001931630"/>
    <n v="22359"/>
    <s v="PORTA CLIPS MAGNÉTICOS*"/>
    <x v="0"/>
    <n v="19.399999999999999"/>
    <m/>
    <m/>
    <m/>
    <m/>
    <m/>
    <n v="13.8"/>
    <n v="13.8"/>
    <n v="5.5999999999999979"/>
    <n v="8.2000000000000028"/>
    <x v="29"/>
    <x v="29"/>
    <n v="4"/>
    <x v="2"/>
    <m/>
    <m/>
    <m/>
    <s v="COMPAÑIA GENERAL DE COMERCIO COGECOMSA S. A."/>
    <s v="1790732657001"/>
    <s v="Laura Cantos"/>
    <m/>
    <m/>
    <m/>
    <m/>
    <x v="0"/>
  </r>
  <r>
    <x v="0"/>
    <x v="0"/>
    <s v="BIEN"/>
    <s v="CE"/>
    <s v="CATÁLOGO ELECTRÓNICO"/>
    <x v="1"/>
    <s v="CATE-EEQ-GAF018-2020"/>
    <s v="CE-20200001931633"/>
    <n v="22359"/>
    <s v="GRAPAS 23/10 CAJA DE 5000 U*"/>
    <x v="0"/>
    <n v="593.25"/>
    <m/>
    <m/>
    <m/>
    <m/>
    <m/>
    <n v="572.25"/>
    <n v="572.25"/>
    <n v="21"/>
    <n v="551.25"/>
    <x v="29"/>
    <x v="29"/>
    <n v="4"/>
    <x v="2"/>
    <m/>
    <m/>
    <m/>
    <s v="COMPAÑIA GENERAL DE COMERCIO COGECOMSA S. A."/>
    <s v="1790732657001"/>
    <s v="Laura Cantos"/>
    <m/>
    <m/>
    <m/>
    <m/>
    <x v="0"/>
  </r>
  <r>
    <x v="0"/>
    <x v="0"/>
    <s v="BIEN"/>
    <s v="CE"/>
    <s v="CATÁLOGO ELECTRÓNICO"/>
    <x v="1"/>
    <s v="CATE-EEQ-GAF018-2020"/>
    <s v="CE-20200001931635"/>
    <n v="22359"/>
    <s v="GOMA LIQUIDA DE 120 CC*"/>
    <x v="0"/>
    <n v="33.619999999999997"/>
    <m/>
    <m/>
    <m/>
    <m/>
    <m/>
    <n v="19.27"/>
    <n v="19.27"/>
    <n v="14.349999999999998"/>
    <n v="4.9200000000000017"/>
    <x v="29"/>
    <x v="29"/>
    <n v="4"/>
    <x v="2"/>
    <m/>
    <m/>
    <m/>
    <s v="COMPAÑIA GENERAL DE COMERCIO COGECOMSA S. A."/>
    <s v="1790732657001"/>
    <s v="Laura Cantos"/>
    <m/>
    <m/>
    <m/>
    <m/>
    <x v="0"/>
  </r>
  <r>
    <x v="0"/>
    <x v="0"/>
    <s v="BIEN"/>
    <s v="CE"/>
    <s v="CATÁLOGO ELECTRÓNICO"/>
    <x v="0"/>
    <s v="CATE-EEQ-GAF017-2020"/>
    <s v="CE-20200001946204"/>
    <n v="22357"/>
    <s v="CONJUNTO DE VESTIR PARA ENFERMERO/A Y TECNÓLOGO/A MÉDICO"/>
    <x v="0"/>
    <n v="926.8"/>
    <m/>
    <m/>
    <m/>
    <m/>
    <m/>
    <n v="926.8"/>
    <n v="926.8"/>
    <n v="0"/>
    <n v="926.8"/>
    <x v="30"/>
    <x v="30"/>
    <n v="1"/>
    <x v="4"/>
    <m/>
    <m/>
    <m/>
    <s v="ASOCIACIÓN DE PRODUCCIÓN TEXTIL CREA ECUADOR &quot;ASOPROTEXCREC&quot;"/>
    <s v="1792650933001"/>
    <s v="María Belén Suasnavas Peñafiel"/>
    <m/>
    <m/>
    <m/>
    <m/>
    <x v="0"/>
  </r>
  <r>
    <x v="0"/>
    <x v="0"/>
    <s v="SERVICIO"/>
    <s v="CE"/>
    <s v="CATÁLOGO ELECTRÓNICO"/>
    <x v="0"/>
    <s v="CATE-EEQ-GAF019-2020"/>
    <s v="CE-20200001946369"/>
    <n v="5117"/>
    <s v="LIMPIEZA DE INTERIORES Y EXTERIORES TIPO III"/>
    <x v="0"/>
    <n v="1130040"/>
    <m/>
    <m/>
    <m/>
    <m/>
    <m/>
    <n v="1130040"/>
    <n v="1130040"/>
    <n v="0"/>
    <n v="1130040"/>
    <x v="31"/>
    <x v="31"/>
    <n v="1"/>
    <x v="2"/>
    <m/>
    <m/>
    <m/>
    <s v="ASOCIACIÓN DE SERVICIOS DE LIMPIEZA SERVI BRILLANTES &quot;ASERLIBRIL&quot;"/>
    <s v="1792708621001"/>
    <s v="Bertha Eugenia Rivadeneira Jaramillo"/>
    <m/>
    <m/>
    <m/>
    <m/>
    <x v="0"/>
  </r>
  <r>
    <x v="0"/>
    <x v="0"/>
    <s v="SERVICIO"/>
    <s v="CE"/>
    <s v="CATÁLOGO ELECTRÓNICO"/>
    <x v="1"/>
    <s v="CATE-EEQ-GAF019-2020"/>
    <s v="CE-20200001946442"/>
    <n v="5117"/>
    <s v="LIMPIEZA DE INTERIORES Y EXTERIORES TIPO III"/>
    <x v="0"/>
    <n v="172248.8"/>
    <m/>
    <m/>
    <m/>
    <m/>
    <m/>
    <n v="172245.96"/>
    <n v="172245.96"/>
    <n v="2.8399999999965075"/>
    <n v="172243.12"/>
    <x v="31"/>
    <x v="31"/>
    <n v="1"/>
    <x v="2"/>
    <m/>
    <m/>
    <m/>
    <s v="ASOCIACIÓN DE SERVICIOS DE LIMPIEZA EFICIENTES Y RESPONSABLES &quot;ASOLIMEFIRES&quot;"/>
    <s v="1792732212001"/>
    <s v="Bertha Eugenia Rivadeneira Jaramillo"/>
    <m/>
    <m/>
    <m/>
    <m/>
    <x v="0"/>
  </r>
  <r>
    <x v="0"/>
    <x v="0"/>
    <s v="BIEN"/>
    <s v="CE"/>
    <s v="CATÁLOGO ELECTRÓNICO"/>
    <x v="0"/>
    <s v="CATE-EEQ-GAF021-2020"/>
    <s v="CE-20200001946580"/>
    <n v="22400"/>
    <s v="NEUMATICO 195/65R15 91H TODA POSICION APLICACION URBANA"/>
    <x v="0"/>
    <n v="360.12"/>
    <m/>
    <m/>
    <m/>
    <m/>
    <m/>
    <n v="359.6"/>
    <n v="359.6"/>
    <n v="0.51999999999998181"/>
    <n v="359.08000000000004"/>
    <x v="31"/>
    <x v="31"/>
    <n v="1"/>
    <x v="2"/>
    <m/>
    <m/>
    <m/>
    <s v="CENTRO AUTOMOTRIZ GUSTAVO MOYA BACA CIA. LTDA."/>
    <s v="1790029131001"/>
    <s v="Luis Morales"/>
    <m/>
    <m/>
    <m/>
    <m/>
    <x v="0"/>
  </r>
  <r>
    <x v="0"/>
    <x v="0"/>
    <s v="BIEN"/>
    <s v="CE"/>
    <s v="CATÁLOGO ELECTRÓNICO"/>
    <x v="1"/>
    <s v="CATE-EEQ-GAF021-2020"/>
    <s v="CE-20200001946582"/>
    <n v="22400"/>
    <s v="NEUMATICO 225/70R15C 112/110R DIRECCION APLICACION REGIONAL"/>
    <x v="0"/>
    <n v="10664"/>
    <m/>
    <m/>
    <m/>
    <m/>
    <m/>
    <n v="10578"/>
    <n v="10578"/>
    <n v="86"/>
    <n v="10492"/>
    <x v="31"/>
    <x v="31"/>
    <n v="1"/>
    <x v="2"/>
    <m/>
    <m/>
    <m/>
    <s v="CENTRO AUTOMOTRIZ GUSTAVO MOYA BACA CIA. LTDA"/>
    <s v="1790029131001"/>
    <s v="Luis Morales"/>
    <m/>
    <m/>
    <m/>
    <m/>
    <x v="0"/>
  </r>
  <r>
    <x v="0"/>
    <x v="0"/>
    <s v="BIEN"/>
    <s v="CE"/>
    <s v="CATÁLOGO ELECTRÓNICO"/>
    <x v="1"/>
    <s v="CATE-EEQ-GAF021-2020"/>
    <s v="CE-20200001946583"/>
    <n v="22400"/>
    <s v="NEUMÁTICO LT245/75R16 120/116S TODA POSICIÓN APLICACIÓN TODO TERRENO"/>
    <x v="0"/>
    <n v="18490.8"/>
    <m/>
    <m/>
    <m/>
    <m/>
    <m/>
    <n v="18490.8"/>
    <n v="18490.8"/>
    <n v="0"/>
    <n v="18490.8"/>
    <x v="31"/>
    <x v="32"/>
    <n v="5"/>
    <x v="2"/>
    <m/>
    <m/>
    <m/>
    <s v="CENTRO AUTOMOTRIZ GUSTAVO MOYA BACA CIA. LTDA"/>
    <s v="1790029131001"/>
    <s v="Luis Morales"/>
    <m/>
    <m/>
    <m/>
    <m/>
    <x v="0"/>
  </r>
  <r>
    <x v="0"/>
    <x v="0"/>
    <s v="BIEN"/>
    <s v="CE"/>
    <s v="CATÁLOGO ELECTRÓNICO"/>
    <x v="1"/>
    <s v="CATE-EEQ-GAF021-2020"/>
    <s v="CE-20200001946584"/>
    <n v="22400"/>
    <s v="NEUMATICO 255/70R16 111S TODA POSICION APLICACION TODO TERRENO"/>
    <x v="0"/>
    <n v="26975.52"/>
    <m/>
    <m/>
    <m/>
    <m/>
    <m/>
    <n v="26975.52"/>
    <n v="26975.52"/>
    <n v="0"/>
    <n v="26975.52"/>
    <x v="31"/>
    <x v="32"/>
    <n v="5"/>
    <x v="2"/>
    <m/>
    <m/>
    <m/>
    <s v="CENTRO AUTOMOTRIZ GUSTAVO MOYA BACA CIA. LTDA"/>
    <s v="1790029131001"/>
    <s v="Luis Morales"/>
    <m/>
    <m/>
    <m/>
    <m/>
    <x v="0"/>
  </r>
  <r>
    <x v="0"/>
    <x v="0"/>
    <s v="BIEN"/>
    <s v="CE"/>
    <s v="CATÁLOGO ELECTRÓNICO"/>
    <x v="1"/>
    <s v="CATE-EEQ-GAF021-2020"/>
    <s v="CE-20200001946586"/>
    <n v="22400"/>
    <s v="NEUMATICO 215/75 R 17.5 126/124 TODA POSICION APLICACION URBANO"/>
    <x v="0"/>
    <n v="1464.18"/>
    <m/>
    <m/>
    <m/>
    <m/>
    <m/>
    <n v="1458"/>
    <n v="1458"/>
    <n v="6.1800000000000637"/>
    <n v="1451.82"/>
    <x v="31"/>
    <x v="32"/>
    <n v="5"/>
    <x v="2"/>
    <m/>
    <m/>
    <m/>
    <s v="CENTRO AUTOMOTRIZ GUSTAVO MOYA BACA CIA. LTDA"/>
    <s v="1790029131001"/>
    <s v="Luis Morales"/>
    <m/>
    <m/>
    <m/>
    <m/>
    <x v="0"/>
  </r>
  <r>
    <x v="0"/>
    <x v="0"/>
    <s v="BIEN"/>
    <s v="CE"/>
    <s v="CATÁLOGO ELECTRÓNICO"/>
    <x v="1"/>
    <s v="CATE-EEQ-GAF021-2020"/>
    <s v="CE-20200001946587"/>
    <n v="22400"/>
    <s v="NEUMATICO 215/75 R 17.5 126/124 TRACCION APLICACION REGIONAL"/>
    <x v="0"/>
    <n v="3012"/>
    <m/>
    <m/>
    <m/>
    <m/>
    <m/>
    <n v="3000"/>
    <n v="3000"/>
    <n v="12"/>
    <n v="2988"/>
    <x v="31"/>
    <x v="32"/>
    <n v="5"/>
    <x v="2"/>
    <m/>
    <m/>
    <m/>
    <s v="CENTRO AUTOMOTRIZ GUSTAVO MOYA BACA CIA. LTDA"/>
    <s v="1790029131001"/>
    <s v="Luis Morales"/>
    <m/>
    <m/>
    <m/>
    <m/>
    <x v="0"/>
  </r>
  <r>
    <x v="0"/>
    <x v="0"/>
    <s v="BIEN"/>
    <s v="CE"/>
    <s v="CATÁLOGO ELECTRÓNICO"/>
    <x v="1"/>
    <s v="CATE-EEQ-GAF021-2020"/>
    <s v="CE-20200001946589"/>
    <n v="22400"/>
    <s v="NEUMATICO 235/75 R17.5 TODA POSICION APLICACION ASFALTO"/>
    <x v="0"/>
    <n v="3935.88"/>
    <m/>
    <m/>
    <m/>
    <m/>
    <m/>
    <n v="3932.88"/>
    <n v="3932.88"/>
    <n v="3"/>
    <n v="3929.88"/>
    <x v="31"/>
    <x v="32"/>
    <n v="5"/>
    <x v="2"/>
    <m/>
    <m/>
    <m/>
    <s v="DEPOTTIRE S.A."/>
    <s v="1792574773001"/>
    <s v="Luis Morales"/>
    <m/>
    <m/>
    <m/>
    <m/>
    <x v="0"/>
  </r>
  <r>
    <x v="0"/>
    <x v="0"/>
    <s v="BIEN"/>
    <s v="CE"/>
    <s v="CATÁLOGO ELECTRÓNICO"/>
    <x v="1"/>
    <s v="CATE-EEQ-GAF021-2020"/>
    <s v="CE-20200001946590"/>
    <n v="22400"/>
    <s v="NEUMATICO 275/70 R 22.5 150/145J TODA POSICION APLICACION URBANO"/>
    <x v="0"/>
    <n v="6673.94"/>
    <m/>
    <m/>
    <m/>
    <m/>
    <m/>
    <n v="6673.94"/>
    <n v="6673.94"/>
    <n v="0"/>
    <n v="6673.94"/>
    <x v="31"/>
    <x v="32"/>
    <n v="5"/>
    <x v="2"/>
    <m/>
    <m/>
    <m/>
    <s v="CONTINENTAL TIRE ANDINA S.A."/>
    <s v="0190005070001"/>
    <s v="Luis Morales"/>
    <m/>
    <m/>
    <m/>
    <m/>
    <x v="0"/>
  </r>
  <r>
    <x v="0"/>
    <x v="0"/>
    <s v="BIEN"/>
    <s v="CE"/>
    <s v="CATÁLOGO ELECTRÓNICO"/>
    <x v="1"/>
    <s v="CATE-EEQ-GAF021-2020"/>
    <s v="CE-20200001946591"/>
    <n v="22400"/>
    <s v="NEUMATICO 11 R 22.5 148/145 TODA POSICION APLICACION SERVICIO SEVERO (DESTAPADO/ASFALTO) Construccion"/>
    <x v="0"/>
    <n v="11504.46"/>
    <m/>
    <m/>
    <m/>
    <m/>
    <m/>
    <n v="11504.46"/>
    <n v="11504.46"/>
    <n v="0"/>
    <n v="11504.46"/>
    <x v="31"/>
    <x v="32"/>
    <n v="5"/>
    <x v="2"/>
    <m/>
    <m/>
    <m/>
    <s v="DEPOTTIRE S.A."/>
    <s v="1792574773001"/>
    <s v="Luis Morales"/>
    <m/>
    <m/>
    <m/>
    <m/>
    <x v="0"/>
  </r>
  <r>
    <x v="0"/>
    <x v="0"/>
    <s v="BIEN"/>
    <s v="CE"/>
    <s v="CATÁLOGO ELECTRÓNICO"/>
    <x v="1"/>
    <s v="CATE-EEQ-GAF021-2020"/>
    <s v="CE-20200001946593"/>
    <n v="22400"/>
    <s v="NEUMATICO 11 R 22.5 148/145 TRACCION APLICACION SERVICIO SEVERO"/>
    <x v="0"/>
    <n v="23584"/>
    <m/>
    <m/>
    <m/>
    <m/>
    <m/>
    <n v="23584"/>
    <n v="23584"/>
    <n v="0"/>
    <n v="23584"/>
    <x v="31"/>
    <x v="32"/>
    <n v="5"/>
    <x v="2"/>
    <m/>
    <m/>
    <m/>
    <s v="DEPOTTIRE S.A."/>
    <s v="1792574773001"/>
    <s v="Luis Morales"/>
    <m/>
    <m/>
    <m/>
    <m/>
    <x v="0"/>
  </r>
  <r>
    <x v="0"/>
    <x v="0"/>
    <s v="BIEN"/>
    <s v="CE"/>
    <s v="CATÁLOGO ELECTRÓNICO"/>
    <x v="1"/>
    <s v="CATE-EEQ-GAF021-2020"/>
    <s v="CE-20200001946594"/>
    <n v="22400"/>
    <s v="NEUMATICO 295/80R22.5 152/148K DIRECCION APLICACION SERVICIO SEVERO TODA POSICION (DESTAPADO/ASFALTO) Construccion"/>
    <x v="0"/>
    <n v="16602.900000000001"/>
    <m/>
    <m/>
    <m/>
    <m/>
    <m/>
    <n v="16602.900000000001"/>
    <n v="16602.900000000001"/>
    <n v="0"/>
    <n v="16602.900000000001"/>
    <x v="31"/>
    <x v="32"/>
    <n v="5"/>
    <x v="2"/>
    <m/>
    <m/>
    <m/>
    <s v="DEPOTTIRE S.A."/>
    <s v="1792574773001"/>
    <s v="Luis Morales"/>
    <m/>
    <m/>
    <m/>
    <m/>
    <x v="0"/>
  </r>
  <r>
    <x v="0"/>
    <x v="0"/>
    <s v="BIEN"/>
    <s v="CE"/>
    <s v="CATÁLOGO ELECTRÓNICO"/>
    <x v="1"/>
    <s v="CATE-EEQ-GAF021-2020"/>
    <s v="CE-20200001946597"/>
    <n v="22400"/>
    <s v="NEUMATICO 295/80R22.5 152/148M DIRECCION APLICACION NEUMÁTICO 12R22.5 152/148L DIRECCIÓN APLICACIÓN ASFALTO TRACCIÓN"/>
    <x v="0"/>
    <n v="21134.799999999999"/>
    <m/>
    <m/>
    <m/>
    <m/>
    <m/>
    <n v="21134.799999999999"/>
    <n v="21134.799999999999"/>
    <n v="0"/>
    <n v="21134.799999999999"/>
    <x v="31"/>
    <x v="32"/>
    <n v="5"/>
    <x v="2"/>
    <m/>
    <m/>
    <m/>
    <s v="CONTINENTAL TIRE ANDINA S.A."/>
    <s v="0190005070001"/>
    <s v="Luis Morales"/>
    <m/>
    <m/>
    <m/>
    <m/>
    <x v="0"/>
  </r>
  <r>
    <x v="0"/>
    <x v="0"/>
    <s v="CONSULTORÍA"/>
    <s v="CDC"/>
    <s v="CONSULTORÍA CONTRATACIÓN DIRECTA"/>
    <x v="0"/>
    <s v="CDC-EEQ-GAF001-2020"/>
    <m/>
    <n v="4818"/>
    <s v="ESTUDIO DE CÁLCULO ACTUARIAL Y DESAHUCIO DEL VALOR ACTUAL DE LA RESERVA MATEMÁTICA – JUBILADOS Y JUBILACIÓN PATRONAL"/>
    <x v="1"/>
    <n v="17000"/>
    <m/>
    <m/>
    <m/>
    <m/>
    <m/>
    <n v="5500"/>
    <n v="5500"/>
    <n v="11500"/>
    <n v="-6000"/>
    <x v="32"/>
    <x v="33"/>
    <n v="27.25"/>
    <x v="6"/>
    <s v="GUSTAVO JOSE CRUZ TIXI"/>
    <m/>
    <m/>
    <s v="ACTUARIA CONSULTORES CIA. LTDA."/>
    <s v="1790774627001"/>
    <s v="Diego Samueza"/>
    <m/>
    <m/>
    <m/>
    <m/>
    <x v="0"/>
  </r>
  <r>
    <x v="0"/>
    <x v="0"/>
    <s v="CONSULTORÍA"/>
    <s v="CDC"/>
    <s v="CONSULTORÍA CONTRATACIÓN DIRECTA"/>
    <x v="0"/>
    <s v="CDC-EEQ-GAF002-2020"/>
    <m/>
    <n v="4892"/>
    <s v="DIAGNÓSTICO Y GUÍA EN LA ADOPCIÓN DE LAS NORMAS INTERNACIONALES DE INFORMACIÓN FINANCIERA – NIIF 9, 15 Y 16, POR EL EJERCICIO ECONÓMICO TERMINADO AL 31 DE DICIEMBRE DE 2018"/>
    <x v="0"/>
    <n v="60000"/>
    <m/>
    <m/>
    <m/>
    <m/>
    <m/>
    <n v="28000"/>
    <n v="28000"/>
    <n v="32000"/>
    <n v="-4000"/>
    <x v="33"/>
    <x v="34"/>
    <n v="23.25"/>
    <x v="6"/>
    <s v="MONTA GANCHALA ANA BELEN"/>
    <m/>
    <m/>
    <s v="PRICEWATERHOUSECOOPERS DEL ECUADOR CIA. LTDA."/>
    <s v="1791105958001"/>
    <s v="CASTELLANOS CARDENAS FANNY PAOLA"/>
    <m/>
    <m/>
    <m/>
    <m/>
    <x v="0"/>
  </r>
  <r>
    <x v="0"/>
    <x v="0"/>
    <s v="CONSULTORÍA"/>
    <s v="CDC"/>
    <s v="CONSULTORÍA CONTRATACIÓN DIRECTA"/>
    <x v="0"/>
    <s v="CDC-EEQ-GAF003-2020"/>
    <m/>
    <n v="4898"/>
    <s v="CONTRATACIÓN DE UN PERITO VALUADOR PARA DETERMINAR EL VALOR DE MERCADO DE 55 VEHÍCULOS Y 942 REPUESTOS AUTOMOTRICES, PARA PROCESO DE REMATE"/>
    <x v="0"/>
    <n v="5000"/>
    <m/>
    <m/>
    <m/>
    <m/>
    <m/>
    <n v="4005"/>
    <n v="3884.85"/>
    <n v="1115.1500000000001"/>
    <n v="2889.85"/>
    <x v="34"/>
    <x v="35"/>
    <n v="52.458333333335759"/>
    <x v="6"/>
    <s v="RUBIO BARRERA TAMARA MICHELLE"/>
    <m/>
    <m/>
    <s v="ZAMBRANO SALAZAR LUIS ALBERTO"/>
    <s v="1707754881001"/>
    <s v="ACOSTA LEON HIRALDA PATRICIA"/>
    <m/>
    <m/>
    <m/>
    <m/>
    <x v="0"/>
  </r>
  <r>
    <x v="0"/>
    <x v="0"/>
    <s v="OBRA"/>
    <s v="COTBS"/>
    <s v="COTIZACIÓN BIENES Y SERVICIOS"/>
    <x v="0"/>
    <s v="COTBS-EEQ-GAF01-2020"/>
    <m/>
    <n v="4819"/>
    <s v="SERVICIO PARA EL LEVANTAMIENTO DEL INVENTARIO, IDENTIFICACIÓN Y ETIQUETADO DE MATERIALES Y BIENES QUE SE ENCUENTRAN EN LAS BODEGAS DE LA EEQ-AÑO 2019"/>
    <x v="0"/>
    <n v="360000"/>
    <m/>
    <m/>
    <m/>
    <m/>
    <m/>
    <n v="357765.89"/>
    <n v="349784.08"/>
    <n v="10215.919999999984"/>
    <n v="347549.97000000003"/>
    <x v="35"/>
    <x v="36"/>
    <n v="65"/>
    <x v="7"/>
    <s v="BONILLA MERINO DIOVER STIV"/>
    <s v="LASCANO PIEDRA HERNAN SANTIAGO"/>
    <s v="SANTACRUZ PAREDES HERNAN ALEJANDRO"/>
    <s v="INSPECCIONES AVALUOS PERITAJES AVALUAC CIA. LTDA."/>
    <s v="1790848027001"/>
    <s v="Gabriel Redrovan"/>
    <m/>
    <m/>
    <m/>
    <m/>
    <x v="0"/>
  </r>
  <r>
    <x v="0"/>
    <x v="3"/>
    <s v="OBRA"/>
    <s v="COTBS"/>
    <s v="COTIZACIÓN BIENES Y SERVICIOS"/>
    <x v="0"/>
    <s v="COTBS-EEQ-GGS01-2020"/>
    <m/>
    <n v="21898"/>
    <s v="ADQUISICIÓN E INSTALACIÓN DEL SISTEMA DE PROTECCIÓN POR DETECCIÓN DE NIEBLA DE ACEITE EN EL CÁRTER PARA LAS UNIDADES DE LA CENTRAL TERMOELÉCTRICA GUALBERTO HERNANDEZ"/>
    <x v="0"/>
    <n v="229380"/>
    <m/>
    <m/>
    <m/>
    <m/>
    <m/>
    <n v="229362"/>
    <n v="219000"/>
    <n v="10380"/>
    <n v="218982"/>
    <x v="36"/>
    <x v="37"/>
    <n v="-43965.75"/>
    <x v="8"/>
    <s v="SOLA NARANJO IVAN JAVIER"/>
    <s v="IDROVO VILLAGRAN JUAN PABLO"/>
    <s v="PEÑAFIEL ALVARADO FREDDY MARCONI"/>
    <s v="ENERPRIME ECUADOR CIA LTDA "/>
    <s v="1792219981001"/>
    <m/>
    <m/>
    <m/>
    <m/>
    <m/>
    <x v="0"/>
  </r>
  <r>
    <x v="0"/>
    <x v="2"/>
    <s v="SERVICIO"/>
    <s v="LICBS"/>
    <s v="LICITACIÓN BIENES Y SERVICIOS"/>
    <x v="0"/>
    <s v="LICBS-EEQ-GC004-2020"/>
    <m/>
    <n v="4929"/>
    <s v="“SERVICIO DE IMPRESIÓN DE FACTURAS, MANEJO DIGITAL DE BASE DE DATOS DEL CONSUMO DE ENERGÍA ELÉCTRICA INCLUIDO EL SUMINISTRO DE PAPEL PARA LAS ÁREAS URBANAS Y PERIFÉRICAS DE LA EEQ, TRANSPORTE Y ENTREGA DE ÉSTAS EN LOS CENTROS DE ACOPIO (AGENCIAS)”."/>
    <x v="0"/>
    <n v="1053430.56"/>
    <m/>
    <m/>
    <m/>
    <m/>
    <m/>
    <n v="919986.08"/>
    <n v="892644.98"/>
    <n v="160785.58000000007"/>
    <n v="759200.49999999988"/>
    <x v="37"/>
    <x v="38"/>
    <n v="76.25"/>
    <x v="9"/>
    <s v="SANTACRUZ PAREDES HERNAN ALEJANDRO"/>
    <s v="FLORES BARRENO YESSENIA VERONICA"/>
    <s v="BONILLA MERINO DIOVER STIV"/>
    <s v="GRAFICAS AYERVE C.A."/>
    <s v="1790043479001"/>
    <s v="Yessenia Flores"/>
    <m/>
    <m/>
    <m/>
    <m/>
    <x v="0"/>
  </r>
  <r>
    <x v="0"/>
    <x v="1"/>
    <s v="OBRA"/>
    <s v="COTOB"/>
    <s v="COTIZACIÓN OBRAS"/>
    <x v="0"/>
    <s v="COTOB-EEQ-GD002-2020"/>
    <m/>
    <n v="4896"/>
    <s v="OBRAS PARA LA CONSTRUCCIÓN Y REMODELACIÓN DE REDES DE MEDIO Y BAJO VOLTAJE SECTOR TUMBACO"/>
    <x v="2"/>
    <n v="0"/>
    <m/>
    <m/>
    <m/>
    <m/>
    <m/>
    <n v="0"/>
    <n v="0"/>
    <n v="0"/>
    <n v="0"/>
    <x v="38"/>
    <x v="39"/>
    <n v="52.25"/>
    <x v="8"/>
    <s v="ORDOÑEZ MUÑOZ JIMMY SAMUEL"/>
    <s v="PILLAJO QUIJIA JONATHAN ORLANDO"/>
    <s v="TANDAZO COFRE DIEGO PATRICIO"/>
    <m/>
    <m/>
    <m/>
    <m/>
    <m/>
    <m/>
    <m/>
    <x v="0"/>
  </r>
  <r>
    <x v="0"/>
    <x v="1"/>
    <s v="OBRA"/>
    <s v="COTOB"/>
    <s v="COTIZACIÓN OBRAS"/>
    <x v="0"/>
    <s v="COTOB-EEQ-GD003-2020"/>
    <m/>
    <n v="4895"/>
    <s v="CONTRATACIÓN DE OBRA PARA REPOTENCIACIÓN DE REDES MEDIO Y BAJO VOLTAJE SECTORES DE GUALEA."/>
    <x v="0"/>
    <n v="303240"/>
    <m/>
    <m/>
    <m/>
    <m/>
    <m/>
    <n v="291604.95"/>
    <n v="261133.28"/>
    <n v="42106.720000000001"/>
    <n v="249498.23"/>
    <x v="34"/>
    <x v="40"/>
    <n v="188.45833333333576"/>
    <x v="9"/>
    <s v="CORRO GONZALEZ LUIS RICARDO"/>
    <s v="AREVALO SUAREZ JORGE GERARDO"/>
    <s v="BONILLA MERINO DIOVER STIV"/>
    <s v="CONSORCIO GUALEA AC"/>
    <s v="1716267685001"/>
    <s v="Byron Andrango"/>
    <m/>
    <m/>
    <m/>
    <m/>
    <x v="0"/>
  </r>
  <r>
    <x v="0"/>
    <x v="1"/>
    <s v="OBRA"/>
    <s v="COTOB"/>
    <s v="COTIZACIÓN OBRAS"/>
    <x v="0"/>
    <s v="COTOB-EEQ-GD004-2020"/>
    <m/>
    <n v="4897"/>
    <s v="OBRAS PARA LA CONSTRUCCIÓN Y REMODELACIÓN DE REDES DE MEDIO Y BAJO VOLTAJE EN LOS SECTORES PEDRO VICENTE MALDONADO, PUERTO QUITO Y SAN MIGUEL DE LOS BANCOS"/>
    <x v="0"/>
    <n v="539611.41"/>
    <m/>
    <m/>
    <m/>
    <m/>
    <m/>
    <n v="510657.98"/>
    <n v="489814.44"/>
    <n v="49796.97000000003"/>
    <n v="460861.00999999995"/>
    <x v="39"/>
    <x v="41"/>
    <n v="162.25"/>
    <x v="7"/>
    <s v="MORA LUCERO CARLOS ERNESTO"/>
    <s v="NARANJO DEMERA EDISON"/>
    <s v="BONILLA MERINO DIOVER STIV"/>
    <s v="ARTURO LARA PONCE"/>
    <s v="1709766990001"/>
    <s v="Byron Andrango"/>
    <m/>
    <m/>
    <m/>
    <m/>
    <x v="0"/>
  </r>
  <r>
    <x v="0"/>
    <x v="1"/>
    <s v="OBRA"/>
    <s v="LICOB"/>
    <s v="LICITACIÓN OBRAS"/>
    <x v="0"/>
    <s v="LICOB-EEQ-GD001-2020"/>
    <m/>
    <n v="4857"/>
    <s v="CONTRATACIÓN DE OBRAS PARA LA REPOTENCIACIÓN IX ETAPA “SECTOR EL TEJAR“"/>
    <x v="3"/>
    <n v="0"/>
    <m/>
    <m/>
    <m/>
    <m/>
    <m/>
    <n v="0"/>
    <n v="0"/>
    <n v="0"/>
    <n v="0"/>
    <x v="33"/>
    <x v="42"/>
    <n v="54.25"/>
    <x v="7"/>
    <s v="ORDOÑEZ MUÑOZ JIMMY SAMUEL"/>
    <s v="PEÑA TOAPANTA JOSE LUIS"/>
    <s v="CORRO GONZALEZ LUIS RICARDO"/>
    <m/>
    <m/>
    <m/>
    <m/>
    <m/>
    <m/>
    <m/>
    <x v="0"/>
  </r>
  <r>
    <x v="0"/>
    <x v="4"/>
    <s v="SERVICIO"/>
    <s v="RES"/>
    <s v="RÉGIMEN ESPECIAL"/>
    <x v="0"/>
    <s v="RES-EEQ-GPL002-2020"/>
    <m/>
    <n v="4835"/>
    <s v="SERVICIO DE SOPORTE Y MANTENIMIENTO CYMDIST"/>
    <x v="1"/>
    <n v="116000"/>
    <m/>
    <m/>
    <m/>
    <m/>
    <m/>
    <n v="116000"/>
    <n v="116000"/>
    <n v="0"/>
    <n v="116000"/>
    <x v="40"/>
    <x v="43"/>
    <n v="34.25"/>
    <x v="6"/>
    <s v="MENDOZA YAGUACHI WILLIAM ARMANDO"/>
    <m/>
    <m/>
    <s v="TRADUREP REPRESENTACIONES S.A."/>
    <s v="0992772840001"/>
    <s v="Marco Sosa"/>
    <m/>
    <m/>
    <m/>
    <m/>
    <x v="0"/>
  </r>
  <r>
    <x v="0"/>
    <x v="5"/>
    <s v="SERVICIO"/>
    <s v="RES"/>
    <s v="RÉGIMEN ESPECIAL"/>
    <x v="0"/>
    <s v="RES-EEQ-GG002-2020"/>
    <m/>
    <n v="4837"/>
    <s v="SERVICIO DE LOGÍSTICA PARA EVENTOS DE PROMOCIÓN DE LA EMPRESA ELÉCTRICA QUITO"/>
    <x v="0"/>
    <n v="24000"/>
    <m/>
    <m/>
    <m/>
    <m/>
    <m/>
    <n v="23365"/>
    <n v="22485"/>
    <n v="1515"/>
    <n v="21850"/>
    <x v="41"/>
    <x v="33"/>
    <n v="36.25"/>
    <x v="6"/>
    <s v="CARAVALI ALBUJA CARINA PAOLA"/>
    <m/>
    <m/>
    <s v="DIEGO GERMAN CHILIQUINGA CADENA"/>
    <s v="1713608329001"/>
    <s v="Gustavo Patricio Carrera Padilla"/>
    <m/>
    <m/>
    <m/>
    <m/>
    <x v="0"/>
  </r>
  <r>
    <x v="0"/>
    <x v="5"/>
    <s v="SERVICIO"/>
    <s v="RES"/>
    <s v="RÉGIMEN ESPECIAL"/>
    <x v="0"/>
    <s v="RES-EEQ-GG001-2020"/>
    <m/>
    <n v="4822"/>
    <s v="PUBLICACIONES EN PRENSA A NIVEL LOCAL Y NACIONAL"/>
    <x v="0"/>
    <n v="12000"/>
    <m/>
    <m/>
    <m/>
    <m/>
    <m/>
    <n v="11129.1"/>
    <n v="10904.38"/>
    <n v="1095.6200000000008"/>
    <n v="10033.48"/>
    <x v="42"/>
    <x v="44"/>
    <n v="49.25"/>
    <x v="6"/>
    <s v="CARAVALI ALBUJA CARINA PAOLA"/>
    <m/>
    <m/>
    <s v="PUBLONCE CIA. LTDA."/>
    <s v="1790836622001"/>
    <s v="COSTA CELI LORENA ELIZABETH"/>
    <m/>
    <m/>
    <m/>
    <m/>
    <x v="0"/>
  </r>
  <r>
    <x v="0"/>
    <x v="4"/>
    <s v="SERVICIO"/>
    <s v="RES"/>
    <s v="RÉGIMEN ESPECIAL"/>
    <x v="0"/>
    <s v="RES-EEQ-GPL001-2020"/>
    <m/>
    <n v="4820"/>
    <s v="SERVICIO DE RENOVACIÓN DE SUSCRIPCIÓN ANUAL ARCHICAD"/>
    <x v="0"/>
    <n v="3600"/>
    <m/>
    <m/>
    <m/>
    <m/>
    <m/>
    <n v="3300"/>
    <n v="3300"/>
    <n v="300"/>
    <n v="3000"/>
    <x v="33"/>
    <x v="45"/>
    <n v="55.25"/>
    <x v="6"/>
    <s v="LÓPEZ ARIAS JACKELINE ALEXANDRA"/>
    <m/>
    <m/>
    <s v="PROINGUR S.A."/>
    <s v="0992244615001"/>
    <s v="Wilson Castro"/>
    <m/>
    <m/>
    <m/>
    <m/>
    <x v="0"/>
  </r>
  <r>
    <x v="0"/>
    <x v="6"/>
    <s v="SERVICIO"/>
    <s v="RES"/>
    <s v="RÉGIMEN ESPECIAL"/>
    <x v="0"/>
    <s v="RES-EEQ-GGS001-2020"/>
    <m/>
    <n v="4878"/>
    <s v="RENOVACIÓN DE LICENCIAMIENTO PARA CLUSTER DE FIREWALLS FORTINET SISTEMA ADMS FG800"/>
    <x v="0"/>
    <n v="18386.54"/>
    <m/>
    <m/>
    <m/>
    <m/>
    <m/>
    <n v="18362.8"/>
    <n v="18350"/>
    <n v="36.540000000000873"/>
    <n v="18326.259999999998"/>
    <x v="33"/>
    <x v="46"/>
    <n v="15.25"/>
    <x v="6"/>
    <s v="CASTRO GUZMAN ANÍBAL CORNELIO"/>
    <m/>
    <m/>
    <s v="ANDEANTRADE"/>
    <s v="1791738845001"/>
    <s v="Liliana Patricia Ceron"/>
    <m/>
    <m/>
    <m/>
    <m/>
    <x v="0"/>
  </r>
  <r>
    <x v="0"/>
    <x v="0"/>
    <s v="SERVICIO"/>
    <s v="RES"/>
    <s v="RÉGIMEN ESPECIAL"/>
    <x v="0"/>
    <s v="RES-EEQ-GAF001-2020"/>
    <m/>
    <n v="4841"/>
    <s v="SERVICIO DE ENTREGA DE CORRESPONDENCIA Y PAQUETERIA PARA LA EMPRESA ELÉCTRICA QUITO"/>
    <x v="2"/>
    <n v="0"/>
    <m/>
    <m/>
    <m/>
    <m/>
    <m/>
    <n v="0"/>
    <n v="0"/>
    <n v="0"/>
    <n v="0"/>
    <x v="7"/>
    <x v="47"/>
    <n v="49"/>
    <x v="6"/>
    <s v="LÓPEZ SAAVEDRA PABLO FABRICIO"/>
    <m/>
    <m/>
    <m/>
    <m/>
    <m/>
    <m/>
    <m/>
    <m/>
    <m/>
    <x v="0"/>
  </r>
  <r>
    <x v="0"/>
    <x v="0"/>
    <s v="BIEN"/>
    <s v="SIE"/>
    <s v="SUBASTA INVERSA ELECTRÓNICA"/>
    <x v="0"/>
    <s v="SIE-EEQ-GAF001-2020"/>
    <m/>
    <n v="21862"/>
    <s v="ADQUISICIÓN DE ROLLOS DE PAPEL TÉRMICO"/>
    <x v="2"/>
    <n v="0"/>
    <m/>
    <m/>
    <m/>
    <m/>
    <m/>
    <n v="0"/>
    <n v="0"/>
    <n v="0"/>
    <n v="0"/>
    <x v="43"/>
    <x v="48"/>
    <n v="54.208333333335759"/>
    <x v="2"/>
    <s v="RUÍZ CHICAIZA GLADYS PAULINA"/>
    <m/>
    <m/>
    <m/>
    <m/>
    <m/>
    <m/>
    <m/>
    <m/>
    <m/>
    <x v="0"/>
  </r>
  <r>
    <x v="0"/>
    <x v="2"/>
    <s v="BIEN"/>
    <s v="SIE"/>
    <s v="SUBASTA INVERSA ELECTRÓNICA"/>
    <x v="0"/>
    <s v="SIE-EEQ-GC015-2020"/>
    <m/>
    <s v="22134/21914"/>
    <s v="ADQUISICIÓN DE TORNILLOS, TACOS NYLON, ABRAZADERAS Y ALAMBRE"/>
    <x v="4"/>
    <n v="159175.72"/>
    <m/>
    <m/>
    <m/>
    <m/>
    <m/>
    <n v="108834.22"/>
    <n v="67500"/>
    <n v="91675.72"/>
    <n v="17158.5"/>
    <x v="44"/>
    <x v="49"/>
    <n v="43"/>
    <x v="3"/>
    <s v="OLALLA CAMBISACA WALTER STALIN"/>
    <s v="SORIA SANCHEZ BYRON LEONEL"/>
    <s v="GUACHAMIN GUAMANTICA DIEGO XAVIER"/>
    <s v="ARIAS SILVA VÍCTOR HUGO"/>
    <s v="0602285082001"/>
    <s v="JORGE ESTUARDO ERAZO HERNANDEZ"/>
    <m/>
    <m/>
    <m/>
    <m/>
    <x v="0"/>
  </r>
  <r>
    <x v="0"/>
    <x v="0"/>
    <s v="BIEN"/>
    <s v="SIE"/>
    <s v="SUBASTA INVERSA ELECTRÓNICA"/>
    <x v="0"/>
    <s v="SIE-EEQ-GAF002-2020"/>
    <m/>
    <n v="21868"/>
    <s v="ADQUISICIÓN DE ESCALERAS DIELÉCTRICAS"/>
    <x v="0"/>
    <n v="34394.120000000003"/>
    <m/>
    <m/>
    <m/>
    <m/>
    <m/>
    <n v="33729.47"/>
    <n v="29344.639999999999"/>
    <n v="5049.4800000000032"/>
    <n v="28679.989999999998"/>
    <x v="39"/>
    <x v="15"/>
    <n v="76.25"/>
    <x v="0"/>
    <s v="CUEVA INGA CHRISTIAN EDUARDO"/>
    <m/>
    <m/>
    <s v="MARIA PATRICIA LUNA MOSQUERA"/>
    <s v="1704966199001"/>
    <s v="Sebastian Hermosa"/>
    <m/>
    <m/>
    <m/>
    <m/>
    <x v="0"/>
  </r>
  <r>
    <x v="0"/>
    <x v="0"/>
    <s v="BIEN"/>
    <s v="SIE"/>
    <s v="SUBASTA INVERSA ELECTRÓNICA"/>
    <x v="0"/>
    <s v="SIE-EEQ-GAF003-2020"/>
    <m/>
    <n v="21884"/>
    <s v="ADQUISICIÓN DE EQUIPOS DE CORTOCIRCUITO EN MANIOBRAS EN INSTALACIONES ELÉCTRICAS DE BAJO, MEDIO Y ALTO VOLTAJE"/>
    <x v="0"/>
    <n v="219701.74"/>
    <m/>
    <m/>
    <m/>
    <m/>
    <m/>
    <n v="209132.5"/>
    <n v="149318"/>
    <n v="70383.739999999991"/>
    <n v="138748.76"/>
    <x v="37"/>
    <x v="15"/>
    <n v="62.25"/>
    <x v="2"/>
    <s v="CUEVA INGA CHRISTIAN EDUARDO"/>
    <s v="SEGOVIA PAEZ EDWIN GIOVANNY"/>
    <s v="HERMOSA RIOS SEBASTIAN EDUARDO"/>
    <s v="LUNA MOSQUERA MARIA PATRICIA"/>
    <s v="1704966199001"/>
    <s v="Jose Pachacama"/>
    <m/>
    <m/>
    <m/>
    <m/>
    <x v="0"/>
  </r>
  <r>
    <x v="0"/>
    <x v="0"/>
    <s v="BIEN"/>
    <s v="SIE"/>
    <s v="SUBASTA INVERSA ELECTRÓNICA"/>
    <x v="0"/>
    <s v="SIE-EEQ-GAF004-2020"/>
    <m/>
    <n v="21882"/>
    <s v="ADQUISICIÓN DE EQUIPOS DE SEGURIDAD PARA TRABAJOS ELÉCTRICOS: casco de seguridad tipo gorra para protección eléctrica, protector facial con implementos para casco de líneas energizadas, casco de seguridad con protección eléctrica lateral y facial con pantalla integrada contra el arco eléctrico."/>
    <x v="0"/>
    <n v="48377.599999999999"/>
    <m/>
    <m/>
    <m/>
    <m/>
    <m/>
    <n v="44289.85"/>
    <n v="42818"/>
    <n v="5559.5999999999985"/>
    <n v="38730.25"/>
    <x v="45"/>
    <x v="50"/>
    <n v="91.25"/>
    <x v="4"/>
    <s v="CUEVA INGA CHRISTIAN EDUARDO"/>
    <m/>
    <m/>
    <s v="ACRETI S.A."/>
    <s v="0992358262001"/>
    <s v="MARQUEZ GUZMAN JHON OSWALDO"/>
    <m/>
    <m/>
    <m/>
    <m/>
    <x v="0"/>
  </r>
  <r>
    <x v="0"/>
    <x v="2"/>
    <s v="SERVICIO"/>
    <s v="SIE"/>
    <s v="SUBASTA INVERSA ELECTRÓNICA"/>
    <x v="0"/>
    <s v="SIE-EEQ-GC001-2020"/>
    <m/>
    <n v="4850"/>
    <s v="SERVICIOS TÉCNICOS PARA TOMA DE LECTURAS EN LÍNEA, REPARTO DE FACTURAS Y REPARTO DE DOCUMENTOS ADICIONALES Y LECTO FACTURACION PARA LA AGENCIA CONOCOTO O EN OTROS SITIOS INDICADOS POR LA EMPRESA ELÉCTRICA QUITO DENTRO DE SU ÁREA DE SERVICIO."/>
    <x v="2"/>
    <n v="0"/>
    <m/>
    <m/>
    <m/>
    <m/>
    <m/>
    <n v="0"/>
    <n v="0"/>
    <n v="0"/>
    <n v="0"/>
    <x v="46"/>
    <x v="51"/>
    <n v="46.25"/>
    <x v="3"/>
    <s v="TANDAZO COFRE DIEGO PATRICIO"/>
    <s v="CASTILLO PROAÑO MAYRA AZUCENA"/>
    <s v="CORRO GONZALEZ LUIS RICARDO"/>
    <m/>
    <m/>
    <m/>
    <m/>
    <m/>
    <m/>
    <m/>
    <x v="0"/>
  </r>
  <r>
    <x v="0"/>
    <x v="2"/>
    <s v="BIEN"/>
    <s v="SIE"/>
    <s v="SUBASTA INVERSA ELECTRÓNICA"/>
    <x v="0"/>
    <s v="SIE-EEQ-GC002-2020"/>
    <m/>
    <n v="21914"/>
    <s v="ADQUISICIÓN DE ALAMBRE GALVANIZADO N° 16 BWG"/>
    <x v="2"/>
    <n v="0"/>
    <m/>
    <m/>
    <m/>
    <m/>
    <m/>
    <n v="0"/>
    <n v="0"/>
    <n v="0"/>
    <n v="0"/>
    <x v="47"/>
    <x v="52"/>
    <n v="63.25"/>
    <x v="5"/>
    <s v="MALLITASIG LASLUISA ALBERTO BLADIMIR"/>
    <m/>
    <m/>
    <m/>
    <m/>
    <m/>
    <m/>
    <m/>
    <m/>
    <m/>
    <x v="0"/>
  </r>
  <r>
    <x v="0"/>
    <x v="2"/>
    <s v="BIEN"/>
    <s v="SIE"/>
    <s v="SUBASTA INVERSA ELECTRÓNICA"/>
    <x v="0"/>
    <s v="SIE-EEQ-GC010-2020"/>
    <m/>
    <n v="21913"/>
    <s v="ADQUISICIÓN DE TRANSFORMADORES DE CORRIENTE PARA BAJO VOLTAJE"/>
    <x v="0"/>
    <n v="26988.09"/>
    <m/>
    <m/>
    <m/>
    <m/>
    <m/>
    <n v="23456.93"/>
    <n v="21676.55"/>
    <n v="5311.5400000000009"/>
    <n v="18145.39"/>
    <x v="33"/>
    <x v="13"/>
    <n v="44.25"/>
    <x v="3"/>
    <s v="POZO CARRERA CHRISTIAN SANTIAGO"/>
    <m/>
    <m/>
    <s v="ERIKA VIVIANA BENAVIDES FLORES"/>
    <s v="0502785975001"/>
    <s v="Cesar Iván Sanchez Flores"/>
    <m/>
    <m/>
    <m/>
    <m/>
    <x v="0"/>
  </r>
  <r>
    <x v="0"/>
    <x v="1"/>
    <s v="BIEN"/>
    <s v="SIE"/>
    <s v="SUBASTA INVERSA ELECTRÓNICA"/>
    <x v="0"/>
    <s v="SIE-EEQ-GD1A007-2020"/>
    <m/>
    <s v="21842 / 21843 / 21850"/>
    <s v="ADQUISICIÓN DE TRANSFORMADORES DE DISTRIBUCIÓN MONOFÁSICOS Y TRIFÁSICOS, CONVENCIONALES, VARIAS POTENCIAS"/>
    <x v="0"/>
    <n v="92490"/>
    <m/>
    <m/>
    <m/>
    <m/>
    <m/>
    <n v="86777.77"/>
    <n v="60182"/>
    <n v="32308"/>
    <n v="54469.770000000004"/>
    <x v="48"/>
    <x v="11"/>
    <n v="50.25"/>
    <x v="1"/>
    <s v="NARANJO DEMERA EDISON"/>
    <s v="PADILLA CORONEL RICARDO MARCELO"/>
    <s v="QUISAGUANO QUISAGUANO LENIN RAMIRO"/>
    <s v="INDUSTRIA ANDINA DE TRANSFORMADORES S.A."/>
    <s v="0990169640001"/>
    <s v="Carla Revelo"/>
    <m/>
    <m/>
    <m/>
    <m/>
    <x v="0"/>
  </r>
  <r>
    <x v="0"/>
    <x v="1"/>
    <s v="BIEN"/>
    <s v="SIE"/>
    <s v="SUBASTA INVERSA ELECTRÓNICA"/>
    <x v="0"/>
    <s v="SIE-EEQ-GD1C001-2020"/>
    <m/>
    <n v="21853"/>
    <s v="ADQUISICIÓN DE IGNITORES TIPO SUPERPOSICIÓN PARA LÁMPARA DE VAPOR DE SODIO DE 100 A 400W."/>
    <x v="3"/>
    <n v="0"/>
    <m/>
    <m/>
    <m/>
    <m/>
    <m/>
    <n v="0"/>
    <n v="0"/>
    <n v="0"/>
    <n v="0"/>
    <x v="49"/>
    <x v="53"/>
    <n v="9.25"/>
    <x v="4"/>
    <s v="PAREDES VARGAS ESTEBAN DARIO"/>
    <m/>
    <m/>
    <m/>
    <m/>
    <m/>
    <m/>
    <m/>
    <m/>
    <m/>
    <x v="0"/>
  </r>
  <r>
    <x v="0"/>
    <x v="1"/>
    <s v="BIEN"/>
    <s v="SIE"/>
    <s v="SUBASTA INVERSA ELECTRÓNICA"/>
    <x v="0"/>
    <s v="SIE-EEQ-GD1C002-2020"/>
    <m/>
    <n v="21852"/>
    <s v="ADQUISICIÓN DE BALASTROS PARA LÁMPARAS DE VAPOR DE SODIO ALTA PRESIÓN, VARIAS CAPACIDADES"/>
    <x v="3"/>
    <n v="0"/>
    <m/>
    <m/>
    <m/>
    <m/>
    <m/>
    <n v="0"/>
    <n v="0"/>
    <n v="0"/>
    <n v="0"/>
    <x v="50"/>
    <x v="54"/>
    <n v="4.4583333333357587"/>
    <x v="0"/>
    <s v="NARANJO DEMERA EDISON"/>
    <s v="ZAPATA VERDEZOTO JOSE DAMIAN"/>
    <s v="PAREDES VARGAS ESTEBAN DARIO"/>
    <m/>
    <m/>
    <m/>
    <m/>
    <m/>
    <m/>
    <m/>
    <x v="0"/>
  </r>
  <r>
    <x v="0"/>
    <x v="1"/>
    <s v="BIEN"/>
    <s v="SIE"/>
    <s v="SUBASTA INVERSA ELECTRÓNICA"/>
    <x v="0"/>
    <s v="SIE-EEQ-GD1I008-2020"/>
    <m/>
    <n v="21973"/>
    <s v="ADQUISICIÓN DE POSTES CIRCULARES DE PLÁSTICO, VARIAS MEDIDAS"/>
    <x v="2"/>
    <m/>
    <m/>
    <m/>
    <m/>
    <m/>
    <m/>
    <m/>
    <m/>
    <n v="0"/>
    <n v="0"/>
    <x v="46"/>
    <x v="55"/>
    <n v="88.25"/>
    <x v="4"/>
    <s v="NARANJO DEMERA EDISON"/>
    <s v="PADILLA CORONEL RICARDO MARCELO"/>
    <s v="ESPIN SANCHEZ NANCY MARGOTH"/>
    <m/>
    <m/>
    <m/>
    <m/>
    <m/>
    <m/>
    <m/>
    <x v="0"/>
  </r>
  <r>
    <x v="0"/>
    <x v="3"/>
    <s v="SERVICIO"/>
    <s v="SIE"/>
    <s v="SUBASTA INVERSA ELECTRÓNICA"/>
    <x v="0"/>
    <s v="SIE-EEQ-GGS002-2020"/>
    <m/>
    <n v="21863"/>
    <s v="SUMINISTRO, INSTALACIÓN Y PUESTA EN FUNCIONAMIENTO DE DOS COMPRESORES TIPO PISTÓN PARA LA CENTRAL HIDROELÉCTRICA NAYÓN."/>
    <x v="0"/>
    <n v="79325.039999999994"/>
    <m/>
    <m/>
    <m/>
    <m/>
    <m/>
    <n v="79324"/>
    <n v="54900"/>
    <n v="24425.039999999994"/>
    <n v="54898.960000000006"/>
    <x v="38"/>
    <x v="56"/>
    <n v="66.25"/>
    <x v="3"/>
    <s v="IDROVO VILLAGRAN JUAN PABLO"/>
    <s v="FREIRE PASTOR CARLOS ROBERTO"/>
    <s v="SOLA NARANJO IVAN JAVIER"/>
    <s v="JUMBO PALTAN EDGAR JAVIER"/>
    <s v="1712263381001"/>
    <s v="PEÑAFIEL ALVARADO FREDDY MARCONI"/>
    <m/>
    <m/>
    <m/>
    <m/>
    <x v="0"/>
  </r>
  <r>
    <x v="0"/>
    <x v="4"/>
    <s v="SERVICIO"/>
    <s v="SIE"/>
    <s v="SUBASTA INVERSA ELECTRÓNICA"/>
    <x v="0"/>
    <s v="SIE-EEQ-TIC001-2020"/>
    <m/>
    <n v="4808"/>
    <s v="RENOVACIÓN DEL SERVICIO DE LICENCIAMIENTO Y SOPORTE ESPECIALIZADO FIREWALL CHECKPOINT"/>
    <x v="0"/>
    <n v="50000"/>
    <m/>
    <m/>
    <m/>
    <m/>
    <m/>
    <n v="42900"/>
    <n v="40326"/>
    <n v="9674"/>
    <n v="33226"/>
    <x v="51"/>
    <x v="57"/>
    <n v="56.25"/>
    <x v="0"/>
    <s v="SALAZAR POLANCO MARÍA ESPERANZA"/>
    <m/>
    <m/>
    <s v="HIGH TELECOMMUNICATIONS SOCIEDAD DE TELECOMUNICACIONES CIA. LTDA."/>
    <s v="1791776178001"/>
    <s v="Manuel Mauricio Revelo"/>
    <m/>
    <m/>
    <m/>
    <m/>
    <x v="0"/>
  </r>
  <r>
    <x v="0"/>
    <x v="4"/>
    <s v="BIEN"/>
    <s v="SIE"/>
    <s v="SUBASTA INVERSA ELECTRÓNICA"/>
    <x v="0"/>
    <s v="SIE-EEQ-TIC002-2020"/>
    <m/>
    <n v="21856"/>
    <s v="ADQUISICIÓN DE RADIOS PORTÁTILES DIGITALES"/>
    <x v="0"/>
    <n v="35150"/>
    <m/>
    <m/>
    <m/>
    <m/>
    <m/>
    <n v="35150"/>
    <n v="25900"/>
    <n v="9250"/>
    <n v="25900"/>
    <x v="52"/>
    <x v="13"/>
    <n v="50.25"/>
    <x v="0"/>
    <s v="ANDRADE BENAVIDES DAYANA ANALI"/>
    <m/>
    <m/>
    <s v="PRACOMSA"/>
    <s v="1791708180001"/>
    <s v="Miguel Araujo"/>
    <m/>
    <m/>
    <m/>
    <m/>
    <x v="0"/>
  </r>
  <r>
    <x v="0"/>
    <x v="7"/>
    <s v="SERVICIO"/>
    <s v="SIE"/>
    <s v="SUBASTA INVERSA ELECTRÓNICA"/>
    <x v="0"/>
    <s v="SIE-EEQ-PSA001-2020"/>
    <m/>
    <n v="4937"/>
    <s v="Servicio de análisis de cromatografía de gases para determinación de Bifenilo Policlorados (PCB´s) en muestras de aceite dieléctrico de la Empresa Eléctrica Quito."/>
    <x v="0"/>
    <n v="60000"/>
    <m/>
    <m/>
    <m/>
    <m/>
    <m/>
    <n v="59000"/>
    <n v="58408"/>
    <n v="1592"/>
    <n v="57408"/>
    <x v="53"/>
    <x v="52"/>
    <n v="42.25"/>
    <x v="3"/>
    <s v="ENRIQUEZ PUYOL OSCAR GABRIEL"/>
    <m/>
    <m/>
    <s v="ELICROM CIA. LTDA. "/>
    <s v="0992216964001"/>
    <s v="UTRERAS LOGACHO ROLANDO TOMAS"/>
    <m/>
    <m/>
    <m/>
    <m/>
    <x v="0"/>
  </r>
  <r>
    <x v="0"/>
    <x v="1"/>
    <s v="BIEN"/>
    <s v="SIE"/>
    <s v="SUBASTA INVERSA ELECTRÓNICA"/>
    <x v="0"/>
    <s v="SIE-EEQ-GD1K011-2020"/>
    <m/>
    <n v="21834"/>
    <s v="ADQUISICIÓN DE CINTAS ELÉCTRICAS DE MALLA DE COBRE ESTAÑADO PARA BLINDAJE"/>
    <x v="2"/>
    <n v="0"/>
    <m/>
    <m/>
    <m/>
    <m/>
    <m/>
    <n v="0"/>
    <n v="0"/>
    <n v="0"/>
    <n v="0"/>
    <x v="54"/>
    <x v="58"/>
    <n v="41.25"/>
    <x v="5"/>
    <s v="REVELO RUÍZ JORGE EDUARDO"/>
    <m/>
    <m/>
    <m/>
    <m/>
    <m/>
    <m/>
    <m/>
    <m/>
    <m/>
    <x v="0"/>
  </r>
  <r>
    <x v="0"/>
    <x v="3"/>
    <s v="BIEN"/>
    <s v="SIE"/>
    <s v="SUBASTA INVERSA ELECTRÓNICA"/>
    <x v="0"/>
    <s v="SIE-EEQ-GGS001-2020"/>
    <m/>
    <n v="21867"/>
    <s v="ADQUISICIÓN DE BORNERAS Y ACCESORIOS PARA ARMADO DE TABLEROS DE CONTROL, MEDICIÓN Y PROTECCIÓN"/>
    <x v="1"/>
    <n v="25597.25"/>
    <m/>
    <m/>
    <m/>
    <m/>
    <m/>
    <n v="19779.560000000001"/>
    <n v="19500"/>
    <n v="6097.25"/>
    <n v="13682.310000000001"/>
    <x v="54"/>
    <x v="15"/>
    <n v="55.25"/>
    <x v="2"/>
    <s v="NUÑEZ LÓPEZ JOSÉ CARLOS"/>
    <m/>
    <m/>
    <s v="SEIUS S.A."/>
    <s v="0992362464001"/>
    <s v="Carlos Molina"/>
    <m/>
    <m/>
    <m/>
    <m/>
    <x v="0"/>
  </r>
  <r>
    <x v="0"/>
    <x v="3"/>
    <s v="BIEN"/>
    <s v="SIE"/>
    <s v="SUBASTA INVERSA ELECTRÓNICA"/>
    <x v="0"/>
    <s v="SIE-EEQ-GGS004-2020"/>
    <m/>
    <n v="22004"/>
    <s v="Adquisición de Consumibles, Accesorios y kit de limpieza para Fibra Óptica"/>
    <x v="1"/>
    <n v="60000"/>
    <m/>
    <m/>
    <m/>
    <m/>
    <m/>
    <n v="25128.400000000001"/>
    <n v="12400"/>
    <n v="47600"/>
    <n v="-22471.599999999999"/>
    <x v="55"/>
    <x v="15"/>
    <n v="53.208333333335759"/>
    <x v="0"/>
    <s v="NUÑEZ LOPEZ JOSE CARLOS"/>
    <m/>
    <m/>
    <s v="ENERGIA TELECOMUNICACIONES FIBRA OPTICA ENTELFO CIA. LTDA."/>
    <s v="1792193672001"/>
    <s v="Carlos Molina"/>
    <m/>
    <m/>
    <m/>
    <m/>
    <x v="0"/>
  </r>
  <r>
    <x v="0"/>
    <x v="1"/>
    <s v="BIEN"/>
    <s v="SIE"/>
    <s v="SUBASTA INVERSA ELECTRÓNICA"/>
    <x v="0"/>
    <s v="SIE-EEQ-GD1G010-2020"/>
    <m/>
    <n v="22028"/>
    <s v="ADQUISICIÓN DE GRAPAS APERNADAS TIPO PISTOLA, VARIOS CALIBRES"/>
    <x v="0"/>
    <n v="123330"/>
    <m/>
    <m/>
    <m/>
    <m/>
    <m/>
    <n v="90470.76"/>
    <n v="60748"/>
    <n v="62582"/>
    <n v="27888.759999999995"/>
    <x v="10"/>
    <x v="59"/>
    <n v="51"/>
    <x v="1"/>
    <s v="CALVOPIÑA MOLINA WILSON ADALBERTO"/>
    <s v="CARVAJAL CARRERA CARLOS ALBERTO"/>
    <s v="MIER TOBAR NELSON ANDRES"/>
    <s v="FABRICACION Y DISTRIBUCION DE HERRAJES ELECTRICOS FADHELEC CIA.LTDA"/>
    <s v="1792182379001"/>
    <s v="Carla Revelo"/>
    <m/>
    <m/>
    <m/>
    <m/>
    <x v="0"/>
  </r>
  <r>
    <x v="0"/>
    <x v="6"/>
    <s v="SERVICIO"/>
    <s v="RES"/>
    <s v="RÉGIMEN ESPECIAL"/>
    <x v="0"/>
    <s v="RES-EEQ-GGS002-2020"/>
    <m/>
    <n v="4879"/>
    <s v="SOPORTE Y MANTENIMIENTO DEL HARDWARE DEL SISTEMA ADMS"/>
    <x v="2"/>
    <n v="0"/>
    <m/>
    <m/>
    <m/>
    <m/>
    <m/>
    <n v="0"/>
    <n v="0"/>
    <n v="0"/>
    <n v="0"/>
    <x v="56"/>
    <x v="35"/>
    <n v="33"/>
    <x v="6"/>
    <s v="CASTRO GUZMAN ANÍBAL CORNELIO"/>
    <m/>
    <m/>
    <m/>
    <m/>
    <m/>
    <m/>
    <m/>
    <m/>
    <m/>
    <x v="0"/>
  </r>
  <r>
    <x v="0"/>
    <x v="0"/>
    <s v="BIEN"/>
    <s v="SIE"/>
    <s v="SUBASTA INVERSA ELECTRÓNICA"/>
    <x v="0"/>
    <s v="SIE-EEQ-GAF007-2020"/>
    <m/>
    <n v="21959"/>
    <s v="ADQUISICIÓN DE 2 MONTACARGAS ELÉCTRICOS DE 3 TONELADAS DE CAPACIDAD QUE CUMPLAN CON EL PRINCIPIO DE VIGENCIA TECNOLÓGICA"/>
    <x v="0"/>
    <n v="97416.5"/>
    <m/>
    <m/>
    <m/>
    <m/>
    <m/>
    <n v="97416.5"/>
    <n v="78714"/>
    <n v="18702.5"/>
    <n v="78714"/>
    <x v="57"/>
    <x v="60"/>
    <n v="57"/>
    <x v="1"/>
    <s v="LASCANO PIEDRA HERNAN SANTIAGO"/>
    <s v="HERNANDEZ HIDALGO MONICA ELIZABETH"/>
    <s v="BOHORQUEZ LEON RAFAEL EDUARDO"/>
    <s v="LA LLAVE S.A. DE COMERCIO "/>
    <s v="09900015295001"/>
    <s v="Marco Cevallos"/>
    <m/>
    <m/>
    <m/>
    <m/>
    <x v="0"/>
  </r>
  <r>
    <x v="0"/>
    <x v="2"/>
    <s v="BIEN"/>
    <s v="SIE"/>
    <s v="SUBASTA INVERSA ELECTRÓNICA"/>
    <x v="0"/>
    <s v="SIE-EEQ-GC006-2020"/>
    <m/>
    <n v="21896"/>
    <s v="Adquisición de 1900 Contadores de Energía Eléctrica para Clientes Comerciales e Industriales"/>
    <x v="0"/>
    <n v="701439"/>
    <m/>
    <m/>
    <m/>
    <m/>
    <m/>
    <n v="644777.64"/>
    <n v="51500"/>
    <n v="649939"/>
    <n v="-5161.359999999986"/>
    <x v="57"/>
    <x v="60"/>
    <n v="57"/>
    <x v="3"/>
    <s v="TANDAZO COFRE DIEGO PATRICIO"/>
    <s v="POZO CARRERA CRHISTIAN SANTIAGO"/>
    <s v="CORRO GONZALEZ LUIS RICARDO"/>
    <s v="SILVATECH S.A."/>
    <s v="0991339701001"/>
    <s v="Luis Benitez"/>
    <m/>
    <m/>
    <m/>
    <m/>
    <x v="0"/>
  </r>
  <r>
    <x v="0"/>
    <x v="4"/>
    <s v="BIEN"/>
    <s v="SIE"/>
    <s v="SUBASTA INVERSA ELECTRÓNICA"/>
    <x v="0"/>
    <s v="SIE-EEQ-TIC004-2020"/>
    <m/>
    <n v="22037"/>
    <s v="ADQUISICIÓN DE 54 IMPRESORAS PUNTO DE VENTA HIBRIDAS PARA VENTANILLAS DE RECAUDACIÓN DE LA EEQ."/>
    <x v="0"/>
    <n v="77263.199999999997"/>
    <m/>
    <m/>
    <m/>
    <m/>
    <m/>
    <n v="56203.199999999997"/>
    <n v="46293"/>
    <n v="30970.199999999997"/>
    <n v="25233"/>
    <x v="58"/>
    <x v="60"/>
    <n v="52"/>
    <x v="1"/>
    <s v="ORTIZ TULCAN BOLIVAR PATRICIO"/>
    <m/>
    <m/>
    <s v="ROMSEGROUP CIA. LTDA."/>
    <s v="1792069904001"/>
    <s v="Diego Jacome"/>
    <m/>
    <m/>
    <m/>
    <m/>
    <x v="0"/>
  </r>
  <r>
    <x v="0"/>
    <x v="4"/>
    <s v="SERVICIO"/>
    <s v="SIE"/>
    <s v="SUBASTA INVERSA ELECTRÓNICA"/>
    <x v="0"/>
    <s v="SIE-EEQ-TIC003-2020"/>
    <m/>
    <n v="4865"/>
    <s v="SERVICIO DE ENLACES DE COMUNICACIÓN REDUNDANTES PARA LAS AGENCIAS URBANAS Y RURALES DE LA EEQ"/>
    <x v="2"/>
    <n v="0"/>
    <m/>
    <m/>
    <m/>
    <m/>
    <m/>
    <n v="0"/>
    <m/>
    <n v="0"/>
    <n v="0"/>
    <x v="58"/>
    <x v="38"/>
    <n v="56"/>
    <x v="5"/>
    <s v="SEGOVIA RAMIREZ HECTOR ALCIBIADES"/>
    <s v="ARAUJO VILLALBA MIGUEL DANILO"/>
    <s v="CADENA PINARGOTE ALVARO SANTIAGO"/>
    <m/>
    <m/>
    <m/>
    <m/>
    <m/>
    <m/>
    <m/>
    <x v="0"/>
  </r>
  <r>
    <x v="0"/>
    <x v="0"/>
    <s v="BIEN"/>
    <s v="SIE"/>
    <s v="SUBASTA INVERSA ELECTRÓNICA"/>
    <x v="0"/>
    <s v="SIE-EEQ-GAF005-2020"/>
    <m/>
    <n v="21883"/>
    <s v="ADQUISICIÓN DE EQUIPOS DE PROTECCIÓN PERSONAL Y DE SEGURIDAD INDUSTRIAL: cono reflectivo, pedestal cilíndrico, mascara para soldar articulada, mangas aislantes de cuero largas, protector auditivo tipo tapón, gafa de seguridad con protección mecánica, gafas para soldar con oxiacetileno, guantes de ni"/>
    <x v="2"/>
    <n v="0"/>
    <m/>
    <m/>
    <m/>
    <m/>
    <m/>
    <n v="0"/>
    <m/>
    <n v="0"/>
    <n v="0"/>
    <x v="59"/>
    <x v="59"/>
    <n v="42"/>
    <x v="1"/>
    <s v="CUEVA INGA CHRISTIAN EDUARDO"/>
    <m/>
    <m/>
    <m/>
    <m/>
    <m/>
    <m/>
    <m/>
    <m/>
    <m/>
    <x v="0"/>
  </r>
  <r>
    <x v="0"/>
    <x v="1"/>
    <s v="OBRA"/>
    <s v="COTOB"/>
    <s v="COTIZACIÓN BIENES Y SERVICIOS"/>
    <x v="0"/>
    <s v="COTOB-EEQ-GD006-2020"/>
    <m/>
    <n v="4926"/>
    <s v="OBRAS PARA LA CONSTRUCCIÓN Y REMODELACIÓN DE REDES DE MEDIO Y BAJO VOLTAJE SECTORES OYACACHI PAPALLACTA QUIJOS EL CHACO Y BORJA."/>
    <x v="3"/>
    <n v="0"/>
    <m/>
    <m/>
    <m/>
    <m/>
    <m/>
    <n v="0"/>
    <n v="0"/>
    <n v="0"/>
    <n v="0"/>
    <x v="13"/>
    <x v="35"/>
    <n v="25"/>
    <x v="9"/>
    <s v="ORDOÑEZ MUÑOZ JIMMY SAMUEL"/>
    <s v="PILLAJO QUIJIA JONATHAN ORLANDO"/>
    <s v="UBIDIA ARAUJO ESTEFANIA NATHALY"/>
    <m/>
    <m/>
    <m/>
    <m/>
    <m/>
    <m/>
    <m/>
    <x v="0"/>
  </r>
  <r>
    <x v="0"/>
    <x v="2"/>
    <s v="SERVICIO"/>
    <s v="SIE"/>
    <s v="SUBASTA INVERSA ELECTRÓNICA"/>
    <x v="0"/>
    <s v="SIE-EEQ-GC003-2020"/>
    <m/>
    <n v="4853"/>
    <s v="SERVICIOS TÉCNICOS PARA TOMA DE LECTURAS EN LÍNEA, REPARTO DE FACTURAS Y REPARTO DE DOCUMENTOS ADICIONALES Y LECTO FACTURACION PARA LA AGENCIA MACHACHI O EN OTROS SITIOS INDICADOS POR LA EMPRESA ELÉCTRICA QUITO DENTRO DE SU ÁREA DE SERVICIO."/>
    <x v="0"/>
    <n v="189533.16"/>
    <m/>
    <m/>
    <m/>
    <m/>
    <m/>
    <n v="189531.56"/>
    <n v="174369.04"/>
    <n v="15164.119999999995"/>
    <n v="174367.44"/>
    <x v="60"/>
    <x v="61"/>
    <n v="75"/>
    <x v="5"/>
    <s v="URRESTA BURBANO NELSON EDUARDO"/>
    <s v="CASTILLO PROAÑO MAYRA AZUCENA"/>
    <s v="GUAÑA FREIRE DIEGO PAUL"/>
    <s v="ELECTROTOPON CITA. LTA."/>
    <s v="1792321107001"/>
    <s v="PAVÓN LÓPEZ LUZ ALEJANDRA"/>
    <m/>
    <m/>
    <m/>
    <m/>
    <x v="0"/>
  </r>
  <r>
    <x v="0"/>
    <x v="3"/>
    <s v="SERVICIO"/>
    <s v="SIE"/>
    <s v="SUBASTA INVERSA ELECTRÓNICA"/>
    <x v="0"/>
    <s v="SIE-EEQ-GGS003-2020"/>
    <m/>
    <n v="4903"/>
    <s v="REPARACIÓN INTEGRAL DE TURBOCARGADORES DE LAS UNIDADES DE GENERACIÓN DE LA CENTRAL TERMOELÉCTRICA GUALBERTO HERNÁNDEZ"/>
    <x v="5"/>
    <n v="21000"/>
    <m/>
    <m/>
    <m/>
    <m/>
    <m/>
    <n v="21000"/>
    <n v="19635"/>
    <n v="1365"/>
    <n v="19635"/>
    <x v="60"/>
    <x v="62"/>
    <n v="61"/>
    <x v="0"/>
    <s v="PEÑAFIEL ALVARADO FREDDY MARCONI"/>
    <m/>
    <m/>
    <s v="SIMBAÑA MOROMENACHO JENNY MAGALY"/>
    <s v="1713490306001"/>
    <s v="CAIZA CAIZA CHRISTIAN"/>
    <m/>
    <m/>
    <m/>
    <m/>
    <x v="0"/>
  </r>
  <r>
    <x v="0"/>
    <x v="2"/>
    <s v="SERVICIO"/>
    <s v="SIE"/>
    <s v="SUBASTA INVERSA ELECTRÓNICA"/>
    <x v="0"/>
    <s v="SIE-EEQ-GC012-2020"/>
    <m/>
    <n v="4851"/>
    <s v="SERVICIOS TÉCNICOS PARA TOMA DE LECTURAS EN LÍNEA, REPARTO DE FACTURAS Y REPARTO DE DOCUMENTOS ADICIONALES Y LECTO FACTURACIÓN PARA LA AGENCIA SANGOLQUÍ O EN OTROS SITIOS INDICADOS POR LA EMPRESA ELÉCTRICA QUITO DENTRO DE SU ÁREA DE SERVICIO."/>
    <x v="4"/>
    <n v="247136.76"/>
    <m/>
    <m/>
    <m/>
    <m/>
    <m/>
    <n v="247135.27"/>
    <n v="189999"/>
    <n v="57137.760000000009"/>
    <n v="189997.50999999998"/>
    <x v="14"/>
    <x v="38"/>
    <n v="50"/>
    <x v="1"/>
    <s v="URRESTA BURBANO NELSON EDUARDO"/>
    <s v="CASTILLO PROAÑO MAYRA AZUCENA"/>
    <s v="GUAÑA FREIRE DIEGO PAUL"/>
    <s v="CONSORCIO COSLECT SANGOLQUI"/>
    <s v="1713491171001"/>
    <s v="BAQUERO DUQUE JOSE ABRAHAN"/>
    <m/>
    <m/>
    <m/>
    <m/>
    <x v="0"/>
  </r>
  <r>
    <x v="0"/>
    <x v="1"/>
    <s v="BIEN"/>
    <s v="SIE"/>
    <s v="SUBASTA INVERSA ELECTRÓNICA"/>
    <x v="0"/>
    <s v="SIE-EEQ-GD1D013-2020"/>
    <m/>
    <n v="22018"/>
    <s v="ADQUISICIÓN DE AISLADORES DE CAUCHO SILICONADO TIPO SUSPENSIÓN."/>
    <x v="0"/>
    <n v="66839.5"/>
    <m/>
    <m/>
    <m/>
    <m/>
    <m/>
    <n v="53279.5"/>
    <n v="36047"/>
    <n v="30792.5"/>
    <n v="22487"/>
    <x v="14"/>
    <x v="50"/>
    <n v="53"/>
    <x v="5"/>
    <s v="YANEZ TIMBILA FREDDY JAVIER"/>
    <m/>
    <m/>
    <s v="CONSORCIO ELECTRO MEDICION CONSORCIADOS COIMPORELECSA E IELCO COIMPORELECSA S.A."/>
    <s v="0991197257001"/>
    <s v="CARLA REVELO"/>
    <m/>
    <m/>
    <m/>
    <m/>
    <x v="0"/>
  </r>
  <r>
    <x v="0"/>
    <x v="1"/>
    <s v="BIEN"/>
    <s v="SIE"/>
    <s v="SUBASTA INVERSA ELECTRÓNICA"/>
    <x v="0"/>
    <s v="SIE-EEQ-GD014-2020"/>
    <m/>
    <s v="21833 / 21903"/>
    <s v="ADQUISICIÓN DE CINTAS ELÉCTRICAS DE VARIAS CARACTERÍSTICAS Y MEDIDAS"/>
    <x v="2"/>
    <m/>
    <m/>
    <m/>
    <m/>
    <m/>
    <m/>
    <m/>
    <m/>
    <n v="0"/>
    <n v="0"/>
    <x v="14"/>
    <x v="63"/>
    <n v="77"/>
    <x v="0"/>
    <s v="REVELO RUIZ JORGE EDUARDO"/>
    <s v="ZEA PINTO MIGUEL ANTONIO"/>
    <s v="GARCIA ALVARADO OSWALDO RUBEN"/>
    <m/>
    <m/>
    <m/>
    <m/>
    <m/>
    <m/>
    <m/>
    <x v="0"/>
  </r>
  <r>
    <x v="0"/>
    <x v="3"/>
    <s v="SERVICIO"/>
    <s v="SIE"/>
    <s v="SUBASTA INVERSA ELECTRÓNICA"/>
    <x v="0"/>
    <s v="SIE-EEQ-GGS006-2020"/>
    <m/>
    <s v="4915/4916"/>
    <s v="LIMPIEZA POR SANDBLASTING HÚMEDO Y REVESTIMIENTO PROTECTOR EN LAS SUPERFICIES INTERNAS DEL CARACOL Y TUBO DIFUSOR DE LAS TURBINAS DE LA UNIDAD 1 DE LA CENTRAL NAYÓN Y DE LA UNIDAD 2 DE LA CENTRAL CUMBAYA"/>
    <x v="2"/>
    <n v="0"/>
    <m/>
    <m/>
    <m/>
    <m/>
    <m/>
    <n v="0"/>
    <m/>
    <n v="0"/>
    <n v="0"/>
    <x v="61"/>
    <x v="38"/>
    <n v="48"/>
    <x v="5"/>
    <s v="MORENO VITERI EDWIN ANDRES"/>
    <m/>
    <m/>
    <m/>
    <m/>
    <m/>
    <m/>
    <m/>
    <m/>
    <m/>
    <x v="0"/>
  </r>
  <r>
    <x v="0"/>
    <x v="3"/>
    <s v="BIEN"/>
    <s v="SIE"/>
    <s v="SUBASTA INVERSA ELECTRÓNICA"/>
    <x v="0"/>
    <s v="SIE-EEQ-GGS007-2020"/>
    <m/>
    <n v="21985"/>
    <s v="ADQUISICIÓN DE SEGMENTOS DE CARBÓN GRAFITADO GRADO FH429Z2 PARA SELLO PRENSA ESTOPAS. REF.62. DE TURBINA DE LA CENTRAL NAYÓN."/>
    <x v="1"/>
    <n v="8189.44"/>
    <m/>
    <m/>
    <m/>
    <m/>
    <m/>
    <n v="7750.24"/>
    <n v="7130"/>
    <n v="1059.4399999999996"/>
    <n v="6690.8"/>
    <x v="61"/>
    <x v="38"/>
    <n v="48"/>
    <x v="2"/>
    <s v="USIÑA QUISHPE JOSÉ PASCUAL"/>
    <m/>
    <m/>
    <s v="JUMBO PALTAN EDGAR JAVIER"/>
    <s v="1712263381001"/>
    <s v="HUGO PATRICIO MENESES IZA"/>
    <m/>
    <m/>
    <m/>
    <m/>
    <x v="0"/>
  </r>
  <r>
    <x v="0"/>
    <x v="1"/>
    <s v="BIEN"/>
    <s v="SIE"/>
    <s v="SUBASTA INVERSA ELECTRÓNICA"/>
    <x v="0"/>
    <s v="SIE-EEQ-GD1C012-2020"/>
    <m/>
    <n v="22044"/>
    <s v="ADQUISICIÓN DE FOTOCONTROL DE 120 V, 1000 W O 1800 VA, SIN BASE"/>
    <x v="0"/>
    <n v="36960"/>
    <m/>
    <m/>
    <m/>
    <m/>
    <m/>
    <n v="36960"/>
    <n v="29760"/>
    <n v="7200"/>
    <n v="29760"/>
    <x v="62"/>
    <x v="50"/>
    <n v="46"/>
    <x v="5"/>
    <s v="PAREDES VARGAS ESTEBAN DARIO"/>
    <m/>
    <m/>
    <s v="ALTA TENSION ALTATEN SA"/>
    <s v="1791189159001"/>
    <s v="YANEZ GUAMANTICA LUIS ERNESTO"/>
    <m/>
    <m/>
    <m/>
    <m/>
    <x v="0"/>
  </r>
  <r>
    <x v="0"/>
    <x v="0"/>
    <s v="BIEN"/>
    <s v="SIE"/>
    <s v="SUBASTA INVERSA ELECTRÓNICA"/>
    <x v="0"/>
    <s v="SIE-EEQ-GAF006-2020"/>
    <m/>
    <n v="21894"/>
    <s v="ADQUISICIÓN DE BATERÍAS PARA LA FLOTA VEHICULAR DE LA EMPRESA ELÉCTRICA QUITO"/>
    <x v="0"/>
    <n v="35427.199999999997"/>
    <m/>
    <m/>
    <m/>
    <m/>
    <m/>
    <n v="30959.59"/>
    <n v="18967"/>
    <n v="16460.199999999997"/>
    <n v="14499.390000000003"/>
    <x v="62"/>
    <x v="63"/>
    <n v="70"/>
    <x v="2"/>
    <s v="MORALES SEGOVIA LUIS RODRIGO"/>
    <m/>
    <m/>
    <s v="IMPORTADORA LAVACOR CIA. LTDA."/>
    <s v="1191726738001"/>
    <s v="CEVALLOS COLLAGUASO MARCO FABIAN "/>
    <m/>
    <m/>
    <m/>
    <m/>
    <x v="0"/>
  </r>
  <r>
    <x v="0"/>
    <x v="1"/>
    <s v="OBRA"/>
    <s v="COTOB"/>
    <s v="COTIZACIÓN OBRAS"/>
    <x v="0"/>
    <s v="COTOB-EEQ-GD005-2020"/>
    <m/>
    <n v="4910"/>
    <s v="OBRAS PARA LA INSTALACIÓN DEL SISTEMA DE PUESTA A TIERRA Y PARARRAYOS"/>
    <x v="4"/>
    <n v="690000"/>
    <m/>
    <m/>
    <m/>
    <m/>
    <m/>
    <n v="689996.47"/>
    <n v="633386.73250000004"/>
    <n v="56613.267499999958"/>
    <n v="633383.20250000001"/>
    <x v="63"/>
    <x v="37"/>
    <n v="-43991"/>
    <x v="8"/>
    <s v="MORA LUCERO CARLOS ERNESTO"/>
    <s v="ZEA PINTO MIGUEL ANTONIO"/>
    <s v="BONILLA MERINO DIOVER STIV"/>
    <s v="ENERGIA TELECOMUNICACIONES FIBRA OPTICA ENTELFO CIA. LTDA."/>
    <s v="1792193672001"/>
    <s v="YANEZ TIMBILA FREDDY JAVIER"/>
    <m/>
    <m/>
    <m/>
    <m/>
    <x v="0"/>
  </r>
  <r>
    <x v="0"/>
    <x v="3"/>
    <s v="BIEN"/>
    <s v="SIE"/>
    <s v="SUBASTA INVERSA ELECTRÓNICA"/>
    <x v="0"/>
    <s v="SIE-EEQ-GGS005-2020"/>
    <m/>
    <n v="21954"/>
    <s v="ADQUISICIÓN DE RECTIFICADORES Y BANCOS DE BATERÍAS DE VARIOS TIPOS PARA CENTRALES DE GENERACIÓN"/>
    <x v="4"/>
    <n v="285000"/>
    <m/>
    <m/>
    <m/>
    <m/>
    <m/>
    <n v="106471.44"/>
    <n v="77795"/>
    <n v="207205"/>
    <n v="-100733.56"/>
    <x v="63"/>
    <x v="64"/>
    <n v="59"/>
    <x v="4"/>
    <s v="IDROVO VILLAGRAN JUAN PABLO"/>
    <s v="ALOMOTO ALDANA CHRISTIAN MARIO"/>
    <s v="SALCEDO GARCES JAIME RICARDO"/>
    <s v="ENERGYCONTROL S.A."/>
    <s v="0992284714001"/>
    <s v="TRUJILLO MAYA ANDREA PAULINA"/>
    <m/>
    <m/>
    <m/>
    <m/>
    <x v="0"/>
  </r>
  <r>
    <x v="0"/>
    <x v="3"/>
    <s v="CONSULTORÍA"/>
    <s v="CLC"/>
    <s v="CONSULTORÍA LISTA CORTA"/>
    <x v="0"/>
    <s v="CLC-EEQ-GGS001-2020"/>
    <m/>
    <n v="4880"/>
    <s v="DISEÑO DE LA LÍNEA DE SUBTRANSMISIÓN VICENTINA – EL INGA A 138 KV, DOBLE CIRCUITO."/>
    <x v="0"/>
    <n v="148043"/>
    <m/>
    <m/>
    <m/>
    <m/>
    <m/>
    <n v="137520"/>
    <n v="136000"/>
    <n v="12043"/>
    <n v="125477"/>
    <x v="64"/>
    <x v="62"/>
    <n v="48"/>
    <x v="6"/>
    <s v="PAGUAY RAMIREZ ELIZABETH SILVANA"/>
    <s v="MUÑOZ ONTANEDA CHRISTIAN RODRIGO"/>
    <s v="MONTALVO SAA LEONARDO FABIAN"/>
    <s v="CASTILLO MORENO FABIAN ENRIQUE"/>
    <s v="1703829463001"/>
    <s v="CALDERON OLIVO JUAN GABRIEL"/>
    <m/>
    <m/>
    <m/>
    <m/>
    <x v="0"/>
  </r>
  <r>
    <x v="0"/>
    <x v="0"/>
    <s v="BIEN"/>
    <s v="SIE"/>
    <s v="SUBASTA INVERSA ELECTRÓNICA"/>
    <x v="0"/>
    <s v="SIE-EEQ-GAF008-2020"/>
    <m/>
    <n v="4813"/>
    <s v="SERVICIO DE MANTENIMIENTO PREVENTIVO DE MÁQUINAS MEDIDORAS DE CONDUCTORES ELECTRICOS"/>
    <x v="0"/>
    <n v="22194.68"/>
    <m/>
    <m/>
    <m/>
    <m/>
    <m/>
    <n v="16120"/>
    <n v="11284"/>
    <n v="10910.68"/>
    <n v="5209.32"/>
    <x v="64"/>
    <x v="65"/>
    <n v="53"/>
    <x v="2"/>
    <s v="CÁRDENAS AGUILAR LUIS ALFONSO"/>
    <m/>
    <m/>
    <s v="SUAREZ PORRAS ANGIE MISHELL"/>
    <s v="1750138669001"/>
    <s v="SARAVIA RODRIGUEZ JUAN CARLOS"/>
    <m/>
    <m/>
    <m/>
    <m/>
    <x v="0"/>
  </r>
  <r>
    <x v="0"/>
    <x v="2"/>
    <s v="BIEN"/>
    <s v="SIE"/>
    <s v="SUBASTA INVERSA ELECTRÓNICA"/>
    <x v="0"/>
    <s v="SIE-EEQ-GC009-2020"/>
    <m/>
    <n v="21871"/>
    <s v="ADQUISICIÓN DE CAJAS DE DISTRIBUCIÓN CON TAPA DE SEGURIDAD"/>
    <x v="0"/>
    <n v="725189.36"/>
    <m/>
    <m/>
    <m/>
    <m/>
    <m/>
    <n v="541413.56000000006"/>
    <n v="411555"/>
    <n v="313634.36"/>
    <n v="227779.20000000007"/>
    <x v="64"/>
    <x v="66"/>
    <n v="61"/>
    <x v="0"/>
    <s v="URRESTA BURBANO NELSON EDUARDO"/>
    <s v="GUAÑA FREIRE DIEGO PAUL"/>
    <s v="PROAÑO HIDALGO IVAN RODRIGO"/>
    <s v="ECUATORIANA DE MATRICERIA ECUAMATRIZ CIA LTDA"/>
    <s v="1890108241001"/>
    <s v="VASQUEZ GUAÑA HUGO ERNESTO"/>
    <m/>
    <m/>
    <m/>
    <m/>
    <x v="0"/>
  </r>
  <r>
    <x v="0"/>
    <x v="3"/>
    <s v="OBRA"/>
    <s v="COTBS"/>
    <s v="COTIZACIÓN BIENES Y SERVICIOS"/>
    <x v="0"/>
    <s v="COTBS-EEQ-GGS02-2020"/>
    <m/>
    <n v="21953"/>
    <s v="SUMINISTRO E INSTALACIÓN DE UN SISTEMA DE BOMBEO DE AGUA CONTRA INCENDIOS PARA EL ÁREA FORESTAL DEL TANQUE DE CABEZA DE LA CENTRAL HIDROELÉCTRICA PASOCHOA"/>
    <x v="2"/>
    <m/>
    <m/>
    <m/>
    <m/>
    <m/>
    <m/>
    <m/>
    <m/>
    <n v="0"/>
    <n v="0"/>
    <x v="65"/>
    <x v="67"/>
    <n v="208"/>
    <x v="7"/>
    <s v="PEREZ MOLINA PATRICIO ERNESTO"/>
    <s v="SOLA NARANJO IVAN JAVIER"/>
    <s v="SALAZAR ZUÑIGA ANDRES AUGUSTO"/>
    <m/>
    <m/>
    <m/>
    <m/>
    <m/>
    <m/>
    <m/>
    <x v="0"/>
  </r>
  <r>
    <x v="0"/>
    <x v="1"/>
    <s v="OBRA"/>
    <s v="COTOB"/>
    <s v="COTIZACIÓN OBRAS"/>
    <x v="0"/>
    <s v="COTOB-EEQ-GD008-2020"/>
    <m/>
    <n v="4943"/>
    <s v="OBRAS PARA LA CONSTRUCCIÓN DE REDES DE MV, BV Y AP EN LOS SECTORES: TURUBAMBA, LLOA, SOLANDA, GUAMANÍ, CHILLOGALLO, LA ECUATORIANA, PUENGASÍ, QUITUMBE Y LA MENA."/>
    <x v="4"/>
    <n v="468524.69"/>
    <m/>
    <m/>
    <m/>
    <m/>
    <m/>
    <n v="430378.4"/>
    <n v="395875.0981"/>
    <n v="72649.591899999999"/>
    <n v="357728.80810000002"/>
    <x v="66"/>
    <x v="68"/>
    <n v="219.25"/>
    <x v="9"/>
    <s v="CALVOPIÑA MOLINA WILSON ADALBERTO"/>
    <s v="ANDRADE ALVAREZ CLEVER VINICIO"/>
    <s v="PILLAJO QUIJIA JONATHAN ORLANDO"/>
    <s v="RENE AVELINO CORREA PROAÑO"/>
    <s v="1704425519001"/>
    <s v="PILCO PILCO DIEGO DAVID"/>
    <m/>
    <m/>
    <m/>
    <m/>
    <x v="0"/>
  </r>
  <r>
    <x v="0"/>
    <x v="3"/>
    <s v="SERVICIO"/>
    <s v="FIN"/>
    <s v="FERIA INCLUSIVA"/>
    <x v="0"/>
    <s v="FIN-EEQ-GGS002-2020"/>
    <m/>
    <n v="4883"/>
    <s v="SERVICIO DE TRANSPORTE DE COMBUSTIBLE CRUDO REDUCIDO"/>
    <x v="4"/>
    <n v="190885.6"/>
    <m/>
    <m/>
    <m/>
    <m/>
    <m/>
    <n v="188443.2"/>
    <n v="188443.2"/>
    <n v="2442.3999999999942"/>
    <n v="186000.80000000002"/>
    <x v="67"/>
    <x v="62"/>
    <n v="41.5"/>
    <x v="8"/>
    <s v="FREIRE PASTOR CARLOS ROBERTO"/>
    <s v="PEREZ MOLINA PATRICIO ERNESTO"/>
    <s v="MENESES IZA HUGO PATRICIO"/>
    <s v="COMPAÑÍA DE TRANSPORTE DE CARGA PESADA TRANSRES CIA. LTDA."/>
    <s v="2290325687001"/>
    <s v="PROAÑO RIOS DIEGO ANDINO"/>
    <m/>
    <m/>
    <m/>
    <m/>
    <x v="0"/>
  </r>
  <r>
    <x v="0"/>
    <x v="2"/>
    <s v="SERVICIO"/>
    <s v="SIE"/>
    <s v="SUBASTA INVERSA ELECTRÓNICA"/>
    <x v="0"/>
    <s v="SIE-EEQ-GC013-2020"/>
    <m/>
    <n v="4852"/>
    <s v="SERVICIOS TÉCNICOS PARA TOMA DE LECTURAS EN LÍNEA, REPARTO DE FACTURAS Y REPARTO DE DOCUMENTOS ADICIONALES Y LECTO FACTURACIÓN PARA LA AGENCIA TUMBACO O EN OTROS SITIOS INDICADOS POR LA EMPRESA ELÉCTRICA QUITO DENTRO DE SU ÁREA DE SERVICIO"/>
    <x v="4"/>
    <n v="337381.2"/>
    <m/>
    <m/>
    <m/>
    <m/>
    <m/>
    <n v="337376.91"/>
    <n v="332600"/>
    <n v="4781.2000000000116"/>
    <n v="332595.70999999996"/>
    <x v="68"/>
    <x v="69"/>
    <n v="70.208333333335759"/>
    <x v="2"/>
    <s v=" URRESTA BURBANO NELSON EDUARDO"/>
    <s v="CASTILLO PROAÑO MAYRA AZUCENA"/>
    <s v="GUAÑA FREIRE DIEGO PAUL"/>
    <s v="ACOSTA MORALES Y ASOCIADOS SOLUCIONES EMPRESARIALES S.A."/>
    <s v="1792307163001"/>
    <s v="Victor Cordova"/>
    <m/>
    <m/>
    <m/>
    <m/>
    <x v="0"/>
  </r>
  <r>
    <x v="0"/>
    <x v="2"/>
    <s v="SERVICIO"/>
    <s v="SIE"/>
    <s v="SUBASTA INVERSA ELECTRÓNICA"/>
    <x v="0"/>
    <s v="SIE-EEQ-GC014-2020"/>
    <m/>
    <n v="4850"/>
    <s v="SERVICIOS TÉCNICOS PARA TOMA DE LECTURAS EN LÍNEA, REPARTO DE FACTURAS Y REPARTO DE DOCUMENTOS ADICIONALES Y LECTO FACTURACION PARA LA AGENCIA CONOCOTO O EN OTROS SITIOS INDICADOS POR LA EMPRESA ELÉCTRICA QUITO DENTRO DE SU ÁREA DE SERVICIO"/>
    <x v="0"/>
    <n v="355352.4"/>
    <m/>
    <m/>
    <m/>
    <m/>
    <m/>
    <n v="355350.25"/>
    <n v="349999"/>
    <n v="5353.4000000000233"/>
    <n v="349996.85"/>
    <x v="69"/>
    <x v="70"/>
    <n v="71.25"/>
    <x v="3"/>
    <s v="URRESTA BURBANO NELSON EDUARDO"/>
    <s v="CASTILLO PROAÑO MAYRA AZUCENA"/>
    <s v=" VASQUEZ GUAÑA HUGO ERNESTO"/>
    <s v="CONSORCIO CONSLECT CONOCOTO"/>
    <s v="1793081355001"/>
    <s v="Ana Isabel Barreno"/>
    <m/>
    <m/>
    <m/>
    <m/>
    <x v="0"/>
  </r>
  <r>
    <x v="0"/>
    <x v="1"/>
    <s v="BIEN"/>
    <s v="SIE"/>
    <s v="SUBASTA INVERSA ELECTRÓNICA"/>
    <x v="0"/>
    <s v="SIE-EEQ-GD1G017-2020"/>
    <m/>
    <n v="22026"/>
    <s v="ADQUISICIÓN DE RETENEDORES TERMINALES PREFORMADOS DE DIFERENTES TIPOS"/>
    <x v="2"/>
    <n v="0"/>
    <m/>
    <m/>
    <m/>
    <m/>
    <m/>
    <n v="0"/>
    <m/>
    <n v="0"/>
    <n v="0"/>
    <x v="70"/>
    <x v="19"/>
    <n v="68.208333333335759"/>
    <x v="0"/>
    <s v="TIPAN CHAMORRO ESMERALDA BEATRIZ"/>
    <m/>
    <m/>
    <m/>
    <m/>
    <m/>
    <m/>
    <m/>
    <m/>
    <m/>
    <x v="0"/>
  </r>
  <r>
    <x v="0"/>
    <x v="1"/>
    <s v="BIEN"/>
    <s v="SIE"/>
    <s v="SUBASTA INVERSA ELECTRÓNICA"/>
    <x v="0"/>
    <s v="SIE-EEQ-GD1K016-2020"/>
    <m/>
    <n v="22040"/>
    <s v="ADQUISICIÓN DE TERMINALES EXTERIORES UNIPOLARES ENCOGIBLES EN FRIO O CONTRAIBLE 25 kV, VARIOS CALIBRES"/>
    <x v="2"/>
    <m/>
    <m/>
    <m/>
    <m/>
    <m/>
    <m/>
    <m/>
    <m/>
    <n v="0"/>
    <n v="0"/>
    <x v="66"/>
    <x v="71"/>
    <n v="43.25"/>
    <x v="5"/>
    <s v=" ZEA PINTO MIGUEL ANTONIO"/>
    <s v="REVELO RUIZ JORGE EDUARDO"/>
    <s v=" CHASIPANTA GONZALEZ JOAQUIN ALFREDO"/>
    <m/>
    <m/>
    <m/>
    <m/>
    <m/>
    <m/>
    <m/>
    <x v="0"/>
  </r>
  <r>
    <x v="0"/>
    <x v="1"/>
    <s v="BIEN"/>
    <s v="SIE"/>
    <s v="SUBASTA INVERSA ELECTRÓNICA"/>
    <x v="0"/>
    <s v="SIE-EEQ-GD1P015-2020"/>
    <m/>
    <n v="22019"/>
    <s v="ADQUISICIÓN DE BATERIA DE 12 V, 26 A-HR, 6 CELDAS, RECARGABLE"/>
    <x v="2"/>
    <m/>
    <m/>
    <m/>
    <m/>
    <m/>
    <m/>
    <m/>
    <m/>
    <n v="0"/>
    <n v="0"/>
    <x v="69"/>
    <x v="61"/>
    <n v="57.25"/>
    <x v="4"/>
    <s v="CHASIPANTA GONZALEZ JUAQUIN ALFREDO"/>
    <m/>
    <m/>
    <m/>
    <m/>
    <m/>
    <m/>
    <m/>
    <m/>
    <m/>
    <x v="0"/>
  </r>
  <r>
    <x v="0"/>
    <x v="0"/>
    <s v="SERVICIO"/>
    <s v="INM"/>
    <s v="ARRENDAMIENTO BIENES INMUEBLES"/>
    <x v="0"/>
    <s v="INM-EEQ-GAF001-2020"/>
    <m/>
    <n v="4836"/>
    <s v="ARRIENDO DE INMUEBLE PARA EL FUNCIONAMIENTO DEL CENTRO DE OPERACIONES Y MANTENIMIENTO RURAL ZONA SUR-ESTE"/>
    <x v="4"/>
    <n v="30000"/>
    <m/>
    <m/>
    <m/>
    <m/>
    <m/>
    <n v="30000"/>
    <n v="30000"/>
    <n v="0"/>
    <n v="30000"/>
    <x v="71"/>
    <x v="42"/>
    <n v="35"/>
    <x v="6"/>
    <s v="DE TRINIDAD MOSCOSO EMILIA FERNANDA"/>
    <m/>
    <m/>
    <s v="MILTON VINICIO SALGERO CORONEL"/>
    <s v="1717266611001"/>
    <s v="Fanny Galarza"/>
    <m/>
    <m/>
    <m/>
    <m/>
    <x v="0"/>
  </r>
  <r>
    <x v="0"/>
    <x v="0"/>
    <s v="CONSULTORÍA"/>
    <s v="CDC"/>
    <s v="CONSULTORÍA CONTRATACIÓN DIRECTA"/>
    <x v="0"/>
    <s v="CDC-EEQ-GAF004-2020"/>
    <m/>
    <n v="4927"/>
    <s v="ANÁLISIS Y DETERMINACIÓN DE LA “PÉRDIDA MÁXIMA PROBABLE” PML, Y LUCRO CESANTE EN INCENDIO Y ROTURA DE MAQUINARIA DE LOS BIENES DE PROPIEDAD DE LA EMPRESA ELÉCTRICA QUITO"/>
    <x v="0"/>
    <n v="63000"/>
    <m/>
    <m/>
    <m/>
    <m/>
    <m/>
    <n v="63000"/>
    <n v="63000"/>
    <n v="0"/>
    <n v="63000"/>
    <x v="72"/>
    <x v="72"/>
    <n v="29.25"/>
    <x v="6"/>
    <s v="KARINA REDROVAN"/>
    <m/>
    <m/>
    <s v="GALO ALFREDO BECERRA VILLAGOMEZ"/>
    <s v="1801100049001"/>
    <s v="Rosa Muñoz"/>
    <m/>
    <m/>
    <m/>
    <m/>
    <x v="0"/>
  </r>
  <r>
    <x v="0"/>
    <x v="1"/>
    <s v="OBRA"/>
    <s v="COTOB"/>
    <s v="COTIZACIÓN OBRAS"/>
    <x v="0"/>
    <s v="COTOB-EEQ-GD007-2020"/>
    <m/>
    <n v="4940"/>
    <s v="OBRAS PARA LA CONSTRUCCIÓN DE REDES DE MV, BV Y AP EN LOS SECTORES: SANGOLQUI, TAMBILLO, UYUMBICHO, AMAGUAÑA, LA MERCED, CONOCOTO, SAN PEDRO TABOADA, SAN RAFAEL, ALOASÍ, COTOGCHOA, GUANGOPOLO Y MACHACHI."/>
    <x v="4"/>
    <n v="938302.52"/>
    <m/>
    <m/>
    <m/>
    <m/>
    <m/>
    <n v="922300.26"/>
    <n v="832416.06"/>
    <n v="105886.45999999996"/>
    <n v="816413.8"/>
    <x v="73"/>
    <x v="73"/>
    <n v="181.25"/>
    <x v="10"/>
    <s v="BONILLA MERINO DIOVER STIV"/>
    <s v="PILLAJO QUIJIA JONATHAN ORLANDO"/>
    <s v=" CORRO GONZALEZ LUIS RICARDO"/>
    <s v="Altamirano Tapia Eloy Marcelo"/>
    <s v="0500980099001"/>
    <s v="Nuvia Alexandra Coyago Cruz"/>
    <m/>
    <m/>
    <m/>
    <m/>
    <x v="0"/>
  </r>
  <r>
    <x v="0"/>
    <x v="1"/>
    <s v="OBRA"/>
    <s v="COTOB"/>
    <s v="COTIZACIÓN OBRAS"/>
    <x v="0"/>
    <s v="COTOB-EEQ-GD010-2020"/>
    <m/>
    <n v="4968"/>
    <s v="OBRAS PARA LA CONSTRUCCIÓN Y REMODELACIÓN DE REDES DE MEDIO Y BAJO VOLTAJE EN LOS SECTORES DE PONCEANO Y COMITÉ DEL PUEBLO"/>
    <x v="0"/>
    <n v="746036.38"/>
    <m/>
    <m/>
    <m/>
    <m/>
    <m/>
    <n v="710150.4"/>
    <n v="653097.53"/>
    <n v="92938.849999999977"/>
    <n v="617211.55000000005"/>
    <x v="73"/>
    <x v="74"/>
    <n v="136.25"/>
    <x v="7"/>
    <s v=" CALVOPIÑA MOLINA WILSON ADALBERTO"/>
    <s v="JACOME MOREJON MERCI YOLANDA"/>
    <s v="PILCO PILCO DIEGO DAVID"/>
    <s v="RENE AVELINO CORREA PROAÑO"/>
    <s v="170442551001"/>
    <s v="Byron Andrango"/>
    <m/>
    <m/>
    <m/>
    <m/>
    <x v="0"/>
  </r>
  <r>
    <x v="0"/>
    <x v="1"/>
    <s v="OBRA"/>
    <s v="COTOB"/>
    <s v="COTIZACIÓN OBRAS"/>
    <x v="0"/>
    <s v="COTOB-EEQ-GD011-2020"/>
    <m/>
    <n v="4985"/>
    <s v="OBRAS PARA LA CONSTRUCCIÓN Y REMODELACIÓN DE REDES DE MEDIO Y BAJO VOLTAJE EN LOS SECTORES DE CALACALI, NANEGAL, NANEGALITO, PACTO Y SAN JOSÉ DE MINAS"/>
    <x v="0"/>
    <n v="569377"/>
    <m/>
    <m/>
    <m/>
    <m/>
    <m/>
    <n v="548581.16"/>
    <n v="504496.92"/>
    <n v="64880.080000000016"/>
    <n v="483701.08"/>
    <x v="73"/>
    <x v="75"/>
    <n v="161.25"/>
    <x v="7"/>
    <s v="CALVOPIÑA MOLINA WILSON ADALBERTO"/>
    <s v="JACOME MOREJON MERCI YOLANDA"/>
    <s v=" EGÜEZ VACA FRANCISCO JAVIER"/>
    <s v="RENE AVELINO CORREA PROAÑO"/>
    <s v="1704425519001"/>
    <s v="Byron Andrango"/>
    <m/>
    <m/>
    <m/>
    <m/>
    <x v="0"/>
  </r>
  <r>
    <x v="0"/>
    <x v="1"/>
    <s v="OBRA"/>
    <s v="COTOB"/>
    <s v="COTIZACIÓN OBRAS"/>
    <x v="0"/>
    <s v="COTOB-EEQ-GD012-2020"/>
    <m/>
    <n v="4926"/>
    <s v="OBRAS PARA LA CONSTRUCCIÓN Y REMODELACIÓN DE REDES DE MEDIO Y BAJO VOLTAJE SECTORES OYACACHI PAPALLACTA QUIJOS EL CHACO Y BORJA."/>
    <x v="4"/>
    <n v="493320.38"/>
    <m/>
    <m/>
    <m/>
    <m/>
    <m/>
    <n v="490015.11"/>
    <n v="390070.18"/>
    <n v="103250.20000000001"/>
    <n v="386764.91"/>
    <x v="74"/>
    <x v="32"/>
    <n v="186.20833333333576"/>
    <x v="9"/>
    <s v=" CALVOPIÑA MOLINA WILSON ADALBERTO"/>
    <s v="CARVAJAL CARRERA CARLOS ALBERTO"/>
    <s v="PILLAJO QUIJIA JONATHAN ORLANDO"/>
    <s v="CONSORCIO INSELECT - PROCURADOR COMÚN: Bastidas Gallo Claudio Wladimir"/>
    <s v="0501788483001"/>
    <s v="FRANCISCO JAVIER EGUEZ VACA"/>
    <m/>
    <m/>
    <m/>
    <m/>
    <x v="0"/>
  </r>
  <r>
    <x v="0"/>
    <x v="3"/>
    <s v="SERVICIO"/>
    <s v="FIN"/>
    <s v="FERIA INCLUSIVA"/>
    <x v="0"/>
    <s v="FIN-EEQ-GGS001-2020"/>
    <m/>
    <n v="4902"/>
    <s v="SERVICIO DE TRANSPORTE DE COMBUSTIBLE DIESEL"/>
    <x v="4"/>
    <n v="13035.36"/>
    <m/>
    <m/>
    <m/>
    <m/>
    <m/>
    <n v="8320"/>
    <n v="8320"/>
    <n v="4715.3600000000006"/>
    <n v="3604.6399999999994"/>
    <x v="75"/>
    <x v="66"/>
    <n v="49.5"/>
    <x v="8"/>
    <s v="HUGO MENESES"/>
    <m/>
    <m/>
    <s v="BEACOTRANSA-BEATERIO COMPAÑÍA DE TANQUEROS Y TRAILERS S.A."/>
    <s v="1791357620001"/>
    <s v="PROAÑO RIOS DIEGO ANDINO"/>
    <m/>
    <m/>
    <m/>
    <m/>
    <x v="0"/>
  </r>
  <r>
    <x v="0"/>
    <x v="1"/>
    <s v="BIEN"/>
    <s v="SIE"/>
    <s v="SUBASTA INVERSA ELECTRÓNICA"/>
    <x v="0"/>
    <s v="SIE-EEQ-GD1P019-2020"/>
    <m/>
    <n v="22042"/>
    <s v="ADQUISICIÓN DE MOLDES Y SUELDAS EXOTÉRMICAS"/>
    <x v="2"/>
    <m/>
    <m/>
    <m/>
    <m/>
    <m/>
    <m/>
    <m/>
    <m/>
    <n v="0"/>
    <n v="0"/>
    <x v="76"/>
    <x v="76"/>
    <n v="65.208333333335759"/>
    <x v="0"/>
    <s v="RUBEN ARMAS"/>
    <m/>
    <m/>
    <m/>
    <m/>
    <m/>
    <m/>
    <m/>
    <m/>
    <m/>
    <x v="0"/>
  </r>
  <r>
    <x v="0"/>
    <x v="6"/>
    <s v="SERVICIO"/>
    <s v="RES"/>
    <s v="RÉGIMEN ESPECIAL"/>
    <x v="0"/>
    <s v="RES-EEQ-GGS003-2020"/>
    <m/>
    <n v="4879"/>
    <s v="SOPORTE Y MANTENIMIENTO DEL HARDWARE DEL SISTEMA ADMS"/>
    <x v="0"/>
    <n v="450000"/>
    <m/>
    <m/>
    <m/>
    <m/>
    <m/>
    <n v="424784"/>
    <n v="424784"/>
    <n v="25216"/>
    <n v="399568"/>
    <x v="72"/>
    <x v="72"/>
    <n v="29.25"/>
    <x v="6"/>
    <s v="CORNELIO CASTRO"/>
    <m/>
    <m/>
    <s v="SCHNEIDER ELECTRIC ECUADOR S.A. SCHNEIDERELECTRIC"/>
    <s v="1791274946001"/>
    <s v="Liliana Patricia Ceron"/>
    <m/>
    <m/>
    <m/>
    <m/>
    <x v="0"/>
  </r>
  <r>
    <x v="0"/>
    <x v="0"/>
    <s v="BIEN"/>
    <s v="CPN"/>
    <s v="PRODUCCIÓN NACIONAL"/>
    <x v="0"/>
    <s v="CPN-EEQ-GAF005-2020"/>
    <m/>
    <m/>
    <s v="ADQUISICIÓN DE 2 VEHÍCULOS CON GRÚA ARTICULADA TELESCÓPICA CAPACIDAD CARGA 11500KG y 1 VEHÍCULO CON GRÚA ARTICULADA TELESCÓPICA CAPACIDAD CARGA 8200KG"/>
    <x v="1"/>
    <m/>
    <m/>
    <m/>
    <m/>
    <m/>
    <m/>
    <m/>
    <m/>
    <n v="0"/>
    <n v="0"/>
    <x v="77"/>
    <x v="77"/>
    <n v="7"/>
    <x v="5"/>
    <s v="CASTRO RAMIREZ DIEGO JAVIER"/>
    <m/>
    <m/>
    <m/>
    <m/>
    <m/>
    <m/>
    <m/>
    <m/>
    <m/>
    <x v="0"/>
  </r>
  <r>
    <x v="0"/>
    <x v="1"/>
    <s v="OBRA"/>
    <s v="COTOB"/>
    <s v="COTIZACIÓN OBRAS"/>
    <x v="0"/>
    <s v="COTOB-EEQ-GD009-2020"/>
    <m/>
    <n v="4986"/>
    <s v="OBRAS PARA LA CONSTRUCCIÓN DE REDES DE MEDIO, BAJO VOLTAJE Y ALUMBRADO PÚBLICO SECTORES EL CHACO Y BAEZA -COCA CODO SINCLAIR "/>
    <x v="4"/>
    <n v="267972.65999999997"/>
    <m/>
    <m/>
    <m/>
    <m/>
    <m/>
    <n v="267972.61"/>
    <n v="225045.4424"/>
    <n v="42927.217599999974"/>
    <n v="225045.39240000001"/>
    <x v="78"/>
    <x v="78"/>
    <n v="199"/>
    <x v="9"/>
    <s v="CALVOPIÑA MOLINA WILSON ADALBERTO"/>
    <s v="CARVAJAL CARRERA CARLOS ALBERTO"/>
    <s v="PILCO PILCO DIEGO DAVID"/>
    <s v="CONSORCIO EL CHACO AC"/>
    <s v="1713167326001"/>
    <s v="EGUEZ VACA FRANCISCO JAVIER"/>
    <m/>
    <m/>
    <m/>
    <m/>
    <x v="0"/>
  </r>
  <r>
    <x v="0"/>
    <x v="4"/>
    <s v="BIEN"/>
    <s v="SIE"/>
    <s v="SUBASTA INVERSA ELECTRÓNICA"/>
    <x v="0"/>
    <s v="SIE-EEQ-TIC005-2020"/>
    <m/>
    <n v="22074"/>
    <s v="ADQUISICIÓN DE 25 MONITORES LED 23 PULGADAS VGA Y 5 MONITORES LC DE 42 PULGADAS"/>
    <x v="0"/>
    <n v="10250"/>
    <m/>
    <m/>
    <m/>
    <m/>
    <m/>
    <n v="9370"/>
    <n v="7900"/>
    <n v="2350"/>
    <n v="7020"/>
    <x v="44"/>
    <x v="79"/>
    <n v="35"/>
    <x v="2"/>
    <s v="MARIA JOSE CHAVEZ CHAQUINGA"/>
    <m/>
    <m/>
    <s v="INNOVATYCC CIA.LTDA."/>
    <s v="1793022790001"/>
    <s v="BOLIVAR ORTIZ"/>
    <m/>
    <m/>
    <m/>
    <m/>
    <x v="0"/>
  </r>
  <r>
    <x v="0"/>
    <x v="7"/>
    <s v="CONSULTORÍA"/>
    <s v="CLC"/>
    <s v="CONSULTORÍA LISTA CORTA"/>
    <x v="0"/>
    <s v="CLC-EEQ-PSA001-2020"/>
    <m/>
    <n v="4963"/>
    <s v="CONSULTORÍA PARA EJECUTAR LAS AUDITORÍAS AMBIENTALES DE CUMPLIMIENTO DE LAS INSTALACIONES DE LA EMPRESA ELÉCTRICA QUITO"/>
    <x v="0"/>
    <n v="264300"/>
    <m/>
    <m/>
    <m/>
    <m/>
    <m/>
    <n v="200000"/>
    <n v="193990.42"/>
    <n v="70309.579999999987"/>
    <n v="129690.42000000001"/>
    <x v="16"/>
    <x v="80"/>
    <n v="62"/>
    <x v="6"/>
    <s v="ESTRELLA PROAÑO MONICA PATRICIA"/>
    <s v="BALSECA GRANJA MILTON VICENTE"/>
    <s v="BONILLA VALENCIA SARA MARIA"/>
    <s v="ECUAMBIENTE CONSULTING GROUP CIA. LTDA."/>
    <s v="1790974073001"/>
    <s v="VERONICA VISCAINO"/>
    <m/>
    <m/>
    <m/>
    <m/>
    <x v="0"/>
  </r>
  <r>
    <x v="0"/>
    <x v="1"/>
    <s v="BIEN"/>
    <s v="SIE"/>
    <s v="SUBASTA INVERSA ELECTRÓNICA"/>
    <x v="0"/>
    <s v="SIE-EEQ-GD1O023-2020"/>
    <m/>
    <n v="22169"/>
    <s v="TELURÓMETRO CON KIT COMPLETO PARA MEDICIONES DE PUESTA A TIERRA"/>
    <x v="0"/>
    <n v="76000"/>
    <m/>
    <m/>
    <m/>
    <m/>
    <m/>
    <n v="75050"/>
    <n v="70171.75"/>
    <n v="5828.25"/>
    <n v="69221.75"/>
    <x v="79"/>
    <x v="81"/>
    <n v="58"/>
    <x v="0"/>
    <s v="ZEA PINTO MIGUEL ANTONIO"/>
    <s v="TIPAN CHAMORRO BEATRIZ ESMERALDA"/>
    <s v="SALAO REY CHRISTIAN VICTOR"/>
    <s v="ESPECIALISTAS EN SUBESTACIONES EMS-TESTING CIA. LTDA."/>
    <s v="1792940761001"/>
    <s v="CARLA REVELO"/>
    <m/>
    <m/>
    <m/>
    <m/>
    <x v="0"/>
  </r>
  <r>
    <x v="0"/>
    <x v="3"/>
    <s v="SERVICIO"/>
    <s v="SIE"/>
    <s v="SUBASTA INVERSA ELECTRÓNICA"/>
    <x v="0"/>
    <s v="SIE-EEQ-GGS009-2020"/>
    <m/>
    <n v="4991"/>
    <s v="SERVICIO DE ANÁLISIS DE LAS PROPIEDADES FÍSICAS, QUÍMICAS, DIELÉCTRICAS Y CROMATOGRAFÍA DE GASES DISUELTOS EN EL ACEITE (DGA), PARA LOS TRANSFORMADORES DE POTENCIA DE LA EEQ."/>
    <x v="0"/>
    <n v="46800"/>
    <m/>
    <m/>
    <m/>
    <m/>
    <m/>
    <n v="46785"/>
    <n v="43333"/>
    <n v="3467"/>
    <n v="43318"/>
    <x v="80"/>
    <x v="63"/>
    <n v="39.25"/>
    <x v="3"/>
    <s v="JOSE CARLOS NUÑEZ LÓPEZ"/>
    <m/>
    <m/>
    <s v="SE TRANSFORMADORES Y AUTOMATIZACIÓN S.A."/>
    <s v="01900378446001"/>
    <s v="MOLINA BAUTISTA CARLOS AUGUSTO"/>
    <m/>
    <m/>
    <m/>
    <m/>
    <x v="0"/>
  </r>
  <r>
    <x v="0"/>
    <x v="0"/>
    <s v="BIEN"/>
    <s v="CPN"/>
    <s v="PRODUCCIÓN NACIONAL"/>
    <x v="0"/>
    <s v="CPN-EEQ-GAF003-2020"/>
    <m/>
    <m/>
    <s v="ADQUISICIÓN DE CHASIS CABINADO, GVWR, 8500 7 % KG, MOTOR TURBO DIESEL, EURO III Ó EPA98, POTENCIA MÍNIMA 145 HP Y CHASIS CABINADO, GVWR, 18500 7 %"/>
    <x v="1"/>
    <m/>
    <m/>
    <m/>
    <m/>
    <m/>
    <m/>
    <m/>
    <m/>
    <n v="0"/>
    <n v="0"/>
    <x v="17"/>
    <x v="17"/>
    <n v="7"/>
    <x v="3"/>
    <s v="MORALES SEGOVIA LUIS RODRIGO"/>
    <m/>
    <m/>
    <m/>
    <m/>
    <m/>
    <m/>
    <m/>
    <m/>
    <m/>
    <x v="0"/>
  </r>
  <r>
    <x v="0"/>
    <x v="0"/>
    <s v="BIEN"/>
    <s v="CPN"/>
    <s v="PRODUCCIÓN NACIONAL"/>
    <x v="0"/>
    <s v="CPN-EEQ-GAF002-2020"/>
    <m/>
    <m/>
    <s v="ADQUISICIÓN DE CAMIÓN CON CABINA PARA 9 PERSONAS Y FURGÓN TIPO TALLER"/>
    <x v="1"/>
    <m/>
    <m/>
    <m/>
    <m/>
    <m/>
    <m/>
    <m/>
    <m/>
    <n v="0"/>
    <n v="0"/>
    <x v="17"/>
    <x v="17"/>
    <n v="7"/>
    <x v="1"/>
    <s v="CASTRO RAMIREZ DIEGO JAVIER"/>
    <m/>
    <m/>
    <m/>
    <m/>
    <m/>
    <m/>
    <m/>
    <m/>
    <m/>
    <x v="0"/>
  </r>
  <r>
    <x v="0"/>
    <x v="0"/>
    <s v="BIEN"/>
    <s v="CPN"/>
    <s v="PRODUCCIÓN NACIONAL"/>
    <x v="0"/>
    <s v="CPN-EEQ-GAF001-2020"/>
    <m/>
    <m/>
    <s v="ADQUISICIÓN DE TRES VEHÍCULO 6X4 CON GRÚA AISLADA TELESCÓPICA CON BARRENO CHASIS, PLATAFORMA CON CARGA POSTES Y EQUIPO HIDRÁULICO COMPLETO"/>
    <x v="1"/>
    <m/>
    <m/>
    <m/>
    <m/>
    <m/>
    <m/>
    <m/>
    <m/>
    <n v="0"/>
    <n v="0"/>
    <x v="81"/>
    <x v="18"/>
    <n v="7"/>
    <x v="5"/>
    <s v="CEVALLOS COLLAGUAZO MARCO FABIAN"/>
    <m/>
    <m/>
    <m/>
    <m/>
    <m/>
    <m/>
    <m/>
    <m/>
    <m/>
    <x v="0"/>
  </r>
  <r>
    <x v="0"/>
    <x v="0"/>
    <s v="BIEN"/>
    <s v="SIE"/>
    <s v="SUBASTA INVERSA ELECTRÓNICA"/>
    <x v="0"/>
    <s v="SIE-EEQ-GAF011-2020"/>
    <m/>
    <n v="21883"/>
    <s v="ADQUISICIÓN DE EQUIPOS DE PROTECCIÓN PERSONAL Y DE SEGURIDAD INDUSTRIAL: cono reflectivo, pedestal cilíndrico, mascara para soldar articulada, mangas aislantes de cuero largas, protector auditivo tipo tapón, gafa de seguridad con protección mecánica, gafas para soldar con oxiacetileno, guantes de nitrilo esponjado sobre nylon, cuerda de nylon de 5/8 pulgadas, mascarilla semi desechable, mascara de"/>
    <x v="1"/>
    <n v="71602.66"/>
    <m/>
    <m/>
    <m/>
    <m/>
    <m/>
    <n v="68698.19"/>
    <n v="64713.69"/>
    <n v="6888.9700000000012"/>
    <n v="61809.22"/>
    <x v="82"/>
    <x v="24"/>
    <n v="53.25"/>
    <x v="1"/>
    <s v="CHRISTIAN CUEVA"/>
    <m/>
    <m/>
    <s v="GONZALEZ CITELLY PEDRO ISRAEL"/>
    <s v="18041985780001"/>
    <s v="Jose Pachacama"/>
    <m/>
    <m/>
    <m/>
    <m/>
    <x v="0"/>
  </r>
  <r>
    <x v="0"/>
    <x v="1"/>
    <s v="BIEN"/>
    <s v="SIE"/>
    <s v="SUBASTA INVERSA ELECTRÓNICA"/>
    <x v="0"/>
    <s v="SIE-EEQ-GD1K024-2020"/>
    <m/>
    <n v="22024"/>
    <s v="ADQUISICIÓN DE EMPALMES DE COMPRESIÓN DE COBRE, VARIOS CALIBRES"/>
    <x v="0"/>
    <n v="31868"/>
    <m/>
    <m/>
    <m/>
    <m/>
    <m/>
    <n v="19843"/>
    <n v="14000"/>
    <n v="17868"/>
    <n v="1975"/>
    <x v="83"/>
    <x v="69"/>
    <n v="46.208333333335759"/>
    <x v="0"/>
    <s v="JORGE REVELO"/>
    <m/>
    <m/>
    <s v="MEGACABLE S.A."/>
    <s v="1792092329001"/>
    <s v="Carla Elizabeth Revelo Flores"/>
    <m/>
    <m/>
    <m/>
    <m/>
    <x v="0"/>
  </r>
  <r>
    <x v="0"/>
    <x v="1"/>
    <s v="OBRA"/>
    <s v="COTOB"/>
    <s v="COTIZACIÓN OBRAS"/>
    <x v="0"/>
    <s v="COTOB-EEQ-GD013-2020"/>
    <m/>
    <n v="4984"/>
    <s v="OBRA PARA LA CONSTRUCCIÓN Y REMODELACIÓN DE REDES DE MEDIO Y BAJO VOLTAJE SECTORES TUMBACO, PUEMBO, PIFO, YARUQUÍ, GUAYLLABAMBA Y NAYÓN"/>
    <x v="0"/>
    <n v="673725.88"/>
    <m/>
    <m/>
    <m/>
    <m/>
    <m/>
    <n v="672313.33"/>
    <n v="529092"/>
    <n v="144633.88"/>
    <n v="527679.44999999995"/>
    <x v="18"/>
    <x v="30"/>
    <n v="163"/>
    <x v="7"/>
    <s v="CALVOPIÑA MOLINA WILSON ADALBERTO"/>
    <s v="CARVAJAL CARRERA CARLOS ALBERTO"/>
    <s v="PILCO PILCO DIEGO DAVID"/>
    <s v="VALLEJO OBANDO ASOCIADOS CIA. LTDA"/>
    <s v="1792102979001"/>
    <s v="Byron Israel Andrango Santander"/>
    <m/>
    <m/>
    <m/>
    <m/>
    <x v="0"/>
  </r>
  <r>
    <x v="0"/>
    <x v="3"/>
    <s v="SERVICIO"/>
    <s v="SIE"/>
    <s v="SUBASTA INVERSA ELECTRÓNICA"/>
    <x v="0"/>
    <s v="SIE-EEQ-GGS008-2020"/>
    <m/>
    <n v="4951"/>
    <s v="SERVICIO DE FUMIGACIÓN Y CONTROL DE MALEZA EN SUBESTACIONES ELÉCTRICAS DE LA EEQ"/>
    <x v="2"/>
    <m/>
    <m/>
    <m/>
    <m/>
    <m/>
    <m/>
    <m/>
    <m/>
    <n v="0"/>
    <n v="0"/>
    <x v="18"/>
    <x v="23"/>
    <n v="49"/>
    <x v="3"/>
    <s v="GAVILEMA TIPANTUÑA PAUL EDUARDO"/>
    <m/>
    <m/>
    <m/>
    <m/>
    <m/>
    <m/>
    <m/>
    <m/>
    <m/>
    <x v="0"/>
  </r>
  <r>
    <x v="0"/>
    <x v="1"/>
    <s v="BIEN"/>
    <s v="SIE"/>
    <s v="SUBASTA INVERSA ELECTRÓNICA"/>
    <x v="0"/>
    <s v="SIE-EEQ-GD1C018-2020"/>
    <m/>
    <n v="22164"/>
    <s v="ADQUISICIÓN DE LÁMPARAS VAPOR DE SODIO, TUBULAR CLARA, ALTA PRESIÓN, VARIAS POTENCIAS."/>
    <x v="0"/>
    <n v="627500"/>
    <m/>
    <m/>
    <m/>
    <m/>
    <m/>
    <n v="406510"/>
    <n v="321000"/>
    <n v="306500"/>
    <n v="100010"/>
    <x v="84"/>
    <x v="69"/>
    <n v="39.25"/>
    <x v="3"/>
    <s v="NARANJO DEMERA EDISON"/>
    <s v=" ZAPATA VERDEZOTO JOSE DAMIAN"/>
    <s v="PAREDES VARGAS ESTEBAN DARIO"/>
    <s v="AUTOMATION ELECTRIC S.A. AUTOMELECSA"/>
    <s v="0992847387001"/>
    <s v="Carla Elizabeth Revelo Flores"/>
    <m/>
    <m/>
    <m/>
    <m/>
    <x v="0"/>
  </r>
  <r>
    <x v="0"/>
    <x v="1"/>
    <s v="BIEN"/>
    <s v="SIE"/>
    <s v="SUBASTA INVERSA ELECTRÓNICA"/>
    <x v="0"/>
    <s v="SIE-EEQ-GD1O025-2020"/>
    <m/>
    <n v="22162"/>
    <s v="ADQUISICIÓN DE ANALIZADORES DE ENERGÍA: ARMÓNICOS, FLICKER, DESBALANCE"/>
    <x v="0"/>
    <n v="546000"/>
    <m/>
    <m/>
    <m/>
    <m/>
    <m/>
    <n v="455648.9"/>
    <n v="375909.8"/>
    <n v="170090.2"/>
    <n v="285558.7"/>
    <x v="84"/>
    <x v="82"/>
    <n v="80.25"/>
    <x v="5"/>
    <s v=" NUQUES OCHOA BYRON OMAR"/>
    <s v=" PEÑAFIEL GUERRERO SANTIAGO JAVIER"/>
    <s v=" ALOMOTO JAMI EDWIN SANTIAGO"/>
    <s v="QUEMCO CIA. LTDA."/>
    <s v="1790395405001"/>
    <s v="Pablo Gomez"/>
    <m/>
    <m/>
    <m/>
    <m/>
    <x v="0"/>
  </r>
  <r>
    <x v="0"/>
    <x v="4"/>
    <s v="SERVICIO"/>
    <s v="SIE"/>
    <s v="SUBASTA INVERSA ELECTRÓNICA"/>
    <x v="0"/>
    <s v="SIE-EEQ-TIC006-2020"/>
    <m/>
    <n v="22128"/>
    <s v="ADQUISICIÓN DE ENLACE DE RADIO DE BANDA LICENCIADA DE 7,2 GHz, INCLUYE INSTALACIÓN"/>
    <x v="0"/>
    <n v="13125"/>
    <m/>
    <m/>
    <m/>
    <m/>
    <m/>
    <n v="12611"/>
    <n v="9469"/>
    <n v="3656"/>
    <n v="8955"/>
    <x v="84"/>
    <x v="20"/>
    <n v="32.25"/>
    <x v="2"/>
    <s v="DAYANA ANALI ANDRADE BENAVIDES"/>
    <m/>
    <m/>
    <s v="PORTUGAL SOLIS OSCAR ALCIDES"/>
    <s v="1712087384001"/>
    <s v="JIMÉNEZ SÁNCHEZ MAX MANUEL"/>
    <m/>
    <m/>
    <m/>
    <m/>
    <x v="0"/>
  </r>
  <r>
    <x v="0"/>
    <x v="0"/>
    <s v="BIEN"/>
    <s v="CPN"/>
    <s v="PRODUCCIÓN NACIONAL"/>
    <x v="0"/>
    <s v="CPN-EEQ-GAF004-2020"/>
    <m/>
    <m/>
    <s v="ADQUISICIÓN DE VOLQUETE CON TOLVA DE 8 METROS CUBICOS DE CAPACIDAD"/>
    <x v="1"/>
    <m/>
    <m/>
    <m/>
    <m/>
    <m/>
    <m/>
    <m/>
    <m/>
    <n v="0"/>
    <n v="0"/>
    <x v="85"/>
    <x v="83"/>
    <n v="8"/>
    <x v="0"/>
    <s v="CEVALLOS COLLAGUAZO MARCO FABIAN"/>
    <m/>
    <m/>
    <m/>
    <m/>
    <m/>
    <m/>
    <m/>
    <m/>
    <m/>
    <x v="0"/>
  </r>
  <r>
    <x v="0"/>
    <x v="4"/>
    <s v="CONSULTORÍA"/>
    <s v="CDC"/>
    <s v="CONSULTORÍA CONTRATACIÓN DIRECTA"/>
    <x v="0"/>
    <s v="CDC-EEQ-GPL001-2020"/>
    <m/>
    <n v="4976"/>
    <s v="CONSULTORÍA PARA LA IMPLEMENTACIÓN DEL SISTEMA DE GESTIÓN DE SEGURIDAD DE LA INFORMACIÓN"/>
    <x v="0"/>
    <n v="62500"/>
    <m/>
    <m/>
    <m/>
    <m/>
    <m/>
    <n v="62500"/>
    <n v="62500"/>
    <n v="0"/>
    <n v="62500"/>
    <x v="86"/>
    <x v="70"/>
    <n v="33.25"/>
    <x v="6"/>
    <s v="BYRON OBANDO"/>
    <m/>
    <m/>
    <s v="GREENETICS SOLOCIONES S.A."/>
    <s v="1792509920001"/>
    <s v="Franklin Mena"/>
    <m/>
    <m/>
    <m/>
    <m/>
    <x v="0"/>
  </r>
  <r>
    <x v="0"/>
    <x v="3"/>
    <s v="CONSULTORÍA"/>
    <s v="CLC"/>
    <s v="CONSULTORÍA LISTA CORTA"/>
    <x v="0"/>
    <s v="CLC-EEQ-GGS002-2020"/>
    <m/>
    <n v="4995"/>
    <s v="DISEÑO DE LA LÍNEA 69 KV LOS BANCOS - PEDRO VICENTE MALDONADO"/>
    <x v="2"/>
    <m/>
    <m/>
    <m/>
    <m/>
    <m/>
    <m/>
    <m/>
    <m/>
    <n v="0"/>
    <n v="0"/>
    <x v="86"/>
    <x v="84"/>
    <n v="126.25"/>
    <x v="6"/>
    <s v="PAGUAY RAMIREZ ELIZABETH SILVANA"/>
    <s v=" MUÑOZ ONTANEDA CHRISTIAN RODRIGO"/>
    <s v="MONTALVO SAA LEONARDO FABIAN"/>
    <m/>
    <m/>
    <m/>
    <m/>
    <m/>
    <m/>
    <m/>
    <x v="0"/>
  </r>
  <r>
    <x v="0"/>
    <x v="3"/>
    <s v="SERVICIO"/>
    <s v="COTBS"/>
    <s v="COTIZACIÓN BIENES Y SERVICIOS"/>
    <x v="0"/>
    <s v="COTBS-EEQ-GGS03-2020"/>
    <m/>
    <n v="21952"/>
    <s v="SUMINISTRO Y MONTAJE DE LÍNEAS FLUJO DE LA CENTRAL TERMOELÉCTRICA GUALBERTO HERNANDEZ."/>
    <x v="4"/>
    <n v="250000"/>
    <m/>
    <m/>
    <m/>
    <m/>
    <m/>
    <n v="250000"/>
    <n v="152160.48000000001"/>
    <n v="97839.51999999999"/>
    <n v="152160.48000000001"/>
    <x v="86"/>
    <x v="85"/>
    <n v="192.25"/>
    <x v="10"/>
    <s v=" PEREZ MOLINA PATRICIO ERNESTO"/>
    <s v="SOLA NARANJO IVAN JAVIER"/>
    <s v="MORENO VITERI EDWIN ANDRES"/>
    <s v="INDUACERO INDUSTRIA DE ACERO DEL ECUADOR CIA. LTDA."/>
    <s v="0590060933001"/>
    <s v="CAIZA CAIZA CHRISTIAN"/>
    <m/>
    <m/>
    <m/>
    <m/>
    <x v="0"/>
  </r>
  <r>
    <x v="0"/>
    <x v="3"/>
    <s v="SERVICIO"/>
    <s v="MCBS"/>
    <s v="MENOR CUANTÍA BIENES Y SERVICIOS"/>
    <x v="0"/>
    <s v="MCBS-EEQ-GGS001-2020"/>
    <m/>
    <n v="4900"/>
    <s v="RECONFIGURACIÓN Y MANTENIMIENTO DEL SISTEMA DE MEDICIÓN DINÁMICA DE COMBUSTIBLE EN LA CENTRAL TERMOELÉCTRICA GUALBERTO HERNÁNDEZ"/>
    <x v="4"/>
    <n v="13205"/>
    <m/>
    <m/>
    <m/>
    <m/>
    <m/>
    <n v="13205"/>
    <n v="9790"/>
    <n v="3415"/>
    <n v="9790"/>
    <x v="86"/>
    <x v="86"/>
    <n v="159.25"/>
    <x v="10"/>
    <s v="ANDREA TRUJILLO"/>
    <m/>
    <m/>
    <s v="METROLOGIC S.A."/>
    <s v="1792105331001"/>
    <s v="Jaime Ricardo Salcedo Garcés"/>
    <m/>
    <m/>
    <m/>
    <m/>
    <x v="0"/>
  </r>
  <r>
    <x v="0"/>
    <x v="1"/>
    <s v="BIEN"/>
    <s v="SIE"/>
    <s v="SUBASTA INVERSA ELECTRÓNICA"/>
    <x v="0"/>
    <s v="SIE-EEQ-GD1C026-2020"/>
    <m/>
    <n v="21852"/>
    <s v="ADQUISICIÓN DE BALASTROS PARA LÁMPARAS DE VAPOR DE SODIO ALTA PRESIÓN, VARIAS CAPACIDADES"/>
    <x v="0"/>
    <n v="101000"/>
    <m/>
    <m/>
    <m/>
    <m/>
    <m/>
    <n v="98030"/>
    <n v="80300"/>
    <n v="20700"/>
    <n v="77330"/>
    <x v="87"/>
    <x v="87"/>
    <n v="54.208333333335759"/>
    <x v="0"/>
    <s v="NARANJO DEMERA EDISON"/>
    <s v=" ZAPATA VERDEZOTO JOSE DAMIAN"/>
    <s v=" PAREDES VARGAS ESTEBAN DARIO"/>
    <s v="GENERAL PUBLIC LIGHTING S.A. "/>
    <s v="0991323627001"/>
    <s v="Luis Yanez"/>
    <m/>
    <m/>
    <m/>
    <m/>
    <x v="0"/>
  </r>
  <r>
    <x v="0"/>
    <x v="1"/>
    <s v="OBRA"/>
    <s v="COTOB"/>
    <s v="COTIZACIÓN OBRAS"/>
    <x v="0"/>
    <s v="COTOB-EEQ-GD014-2020"/>
    <m/>
    <n v="4983"/>
    <s v="OBRAS PARA EL MEJORAMIENTO DE REDES DE MEDIO Y BAJO VOTAJE SECTORES: TAMBILLO, OTÓN DE VELEZ Y VELASCO IBARRA"/>
    <x v="4"/>
    <n v="488382.39"/>
    <m/>
    <m/>
    <m/>
    <m/>
    <m/>
    <n v="488382.35"/>
    <n v="379494.65"/>
    <n v="108887.73999999999"/>
    <n v="379494.61"/>
    <x v="88"/>
    <x v="88"/>
    <n v="197.25"/>
    <x v="10"/>
    <s v="CALVOPIÑA MOLINA WILSON ADALBERTO"/>
    <s v="CARVAJAL CARRERA CARLOS ALBERTO"/>
    <s v=" EGÜEZ VACA FRANCISCO JAVIER"/>
    <s v="VALLEJO OBANDO ASOCIADOS CIA. LTDA"/>
    <s v="1792102979001"/>
    <s v="COYAGO CRUZ NUVIA ALEXANDRA"/>
    <m/>
    <m/>
    <m/>
    <m/>
    <x v="0"/>
  </r>
  <r>
    <x v="0"/>
    <x v="3"/>
    <s v="BIEN"/>
    <s v="SIE"/>
    <s v="SUBASTA INVERSA ELECTRÓNICA"/>
    <x v="0"/>
    <s v="SIE-EEQ-GGS012-2020"/>
    <m/>
    <n v="22071"/>
    <s v="SUMINISTRO DE CONECTORES Y TERMINALES PARA CABLES VARIOS TIPOS"/>
    <x v="1"/>
    <n v="43738.7"/>
    <m/>
    <m/>
    <m/>
    <m/>
    <m/>
    <n v="38872.699999999997"/>
    <n v="20488.25"/>
    <n v="23250.449999999997"/>
    <n v="15622.25"/>
    <x v="89"/>
    <x v="89"/>
    <n v="56.25"/>
    <x v="4"/>
    <s v="ULLAURI ROSILLO MARLON VINICIO"/>
    <m/>
    <m/>
    <s v="HIDALCOM S.A."/>
    <s v="1790972232001"/>
    <s v="Patricio Moya"/>
    <m/>
    <m/>
    <m/>
    <m/>
    <x v="0"/>
  </r>
  <r>
    <x v="0"/>
    <x v="2"/>
    <s v="BIEN"/>
    <s v="RES"/>
    <s v="RÉGIMEN ESPECIAL"/>
    <x v="0"/>
    <s v="RES-EEQ-GC001-2020"/>
    <m/>
    <n v="22055"/>
    <s v="MÓDULOS DE COMUNICACIÓN PARA MEDIDORES ELECTRÓNICOS DE CLIENTES ESPECIALES, SERVICIO DE SOPORTE TÉCNICO Y MANTENIMIENTO DEL SISTEMA DE TELEMEDICIÓN DE LA EEQ"/>
    <x v="2"/>
    <m/>
    <m/>
    <m/>
    <m/>
    <m/>
    <m/>
    <m/>
    <m/>
    <n v="0"/>
    <n v="0"/>
    <x v="88"/>
    <x v="90"/>
    <n v="53.25"/>
    <x v="6"/>
    <s v="PARRA IÑACASHA CARLOS PATRICIO"/>
    <m/>
    <m/>
    <m/>
    <m/>
    <m/>
    <m/>
    <m/>
    <m/>
    <m/>
    <x v="0"/>
  </r>
  <r>
    <x v="0"/>
    <x v="7"/>
    <s v="BIEN"/>
    <s v="RES"/>
    <s v="RÉGIMEN ESPECIAL"/>
    <x v="0"/>
    <s v="RES-EEQ-PSA001-2020"/>
    <m/>
    <n v="21993"/>
    <s v="ADQUISICIÓN DE SISTEMA DE CONTROL Y GESTIÓN PARA SISTEMAS FOTOVOLTAICOS AISLADOS"/>
    <x v="0"/>
    <n v="180000"/>
    <m/>
    <m/>
    <m/>
    <m/>
    <m/>
    <n v="138600"/>
    <n v="138600"/>
    <n v="41400"/>
    <n v="97200"/>
    <x v="89"/>
    <x v="80"/>
    <n v="37.25"/>
    <x v="6"/>
    <s v="BETANCOIRT VASCO EDGAR EDUARDO"/>
    <m/>
    <m/>
    <s v="RENOVAENERGIA S.A."/>
    <s v="1792187567001"/>
    <s v="Valerio Maza"/>
    <m/>
    <m/>
    <m/>
    <m/>
    <x v="0"/>
  </r>
  <r>
    <x v="0"/>
    <x v="0"/>
    <s v="SERVICIO"/>
    <s v="SIE"/>
    <s v="SUBASTA INVERSA ELECTRÓNICA"/>
    <x v="0"/>
    <s v="SIE-EEQ-GAF014-2020"/>
    <m/>
    <n v="5010"/>
    <s v="SERVICIO DE TRANSPORTE COMERCIAL INSTITUCIONAL CON CONDUCTOR"/>
    <x v="2"/>
    <m/>
    <m/>
    <m/>
    <m/>
    <m/>
    <m/>
    <m/>
    <m/>
    <n v="0"/>
    <n v="0"/>
    <x v="90"/>
    <x v="91"/>
    <n v="69"/>
    <x v="5"/>
    <s v="CEVALLOS COLLAGUAZO MARCO FABIAN"/>
    <s v="CAHUASQUI PROAÑO DARWIN PAUL"/>
    <s v="LOPEZ DUEÑAS VERONICA VANESSA"/>
    <m/>
    <m/>
    <m/>
    <m/>
    <m/>
    <m/>
    <m/>
    <x v="0"/>
  </r>
  <r>
    <x v="0"/>
    <x v="1"/>
    <s v="BIEN"/>
    <s v="SIE"/>
    <s v="SUBASTA INVERSA ELECTRÓNICA"/>
    <x v="0"/>
    <s v="SIE-EEQ-GD1O021-2020"/>
    <m/>
    <n v="22166"/>
    <s v="ADQUISICIÓN DE CONTADORES DE ENERGÍA ESTADO SÓLIDO, TRIFASICOS 4HILOS, 3 ELEMENTOS 3X57-240 V, 5A, DEM. REA. BIDIREC. BORNERA, MOD Y ETHERNET."/>
    <x v="0"/>
    <n v="364000"/>
    <m/>
    <m/>
    <m/>
    <m/>
    <m/>
    <n v="332637.76"/>
    <n v="214348"/>
    <n v="149652"/>
    <n v="182985.76"/>
    <x v="91"/>
    <x v="92"/>
    <n v="50.25"/>
    <x v="3"/>
    <s v=" NUQUES OCHOA BYRON OMAR"/>
    <s v="PEÑAFIEL GUERRERO SANTIAGO JAVIER"/>
    <s v=" ALOMOTO JAMI EDWIN SANTIAGO"/>
    <s v="ELSYSTEC S.A."/>
    <s v="1791903129001"/>
    <s v="Pablo Gomez"/>
    <m/>
    <m/>
    <m/>
    <m/>
    <x v="0"/>
  </r>
  <r>
    <x v="0"/>
    <x v="1"/>
    <s v="BIEN"/>
    <s v="SIE"/>
    <s v="SUBASTA INVERSA ELECTRÓNICA"/>
    <x v="0"/>
    <s v="SIE-EEQ-GD1O031-2020"/>
    <m/>
    <n v="22219"/>
    <s v="ADQUISICIÓN DE KITs COLORIMÉTRICO PARA ANÁLISIS DE PCB’s"/>
    <x v="4"/>
    <n v="14400"/>
    <m/>
    <m/>
    <m/>
    <m/>
    <m/>
    <n v="12728"/>
    <n v="11656"/>
    <n v="2744"/>
    <n v="9984"/>
    <x v="91"/>
    <x v="82"/>
    <n v="53.25"/>
    <x v="4"/>
    <s v="HECTOR PROAÑO"/>
    <m/>
    <m/>
    <s v="QUEMCO CIA. LTDA."/>
    <s v="1790395405001"/>
    <s v="Carlos Tupiza"/>
    <m/>
    <m/>
    <m/>
    <m/>
    <x v="0"/>
  </r>
  <r>
    <x v="0"/>
    <x v="1"/>
    <s v="BIEN"/>
    <s v="SIE"/>
    <s v="SUBASTA INVERSA ELECTRÓNICA"/>
    <x v="0"/>
    <s v="SIE-EEQ-GD1P030-2020"/>
    <m/>
    <n v="22020"/>
    <s v="ADQUISICIÓN DE REGULADOR DE VOLTAJE MONOFÁSICO 13.200 / 22.860V, 288 KVA, BIL 150KV, 60HZ"/>
    <x v="0"/>
    <n v="321269.76000000001"/>
    <m/>
    <m/>
    <m/>
    <m/>
    <m/>
    <n v="273504"/>
    <n v="211800"/>
    <n v="109469.76000000001"/>
    <n v="164034.23999999999"/>
    <x v="92"/>
    <x v="93"/>
    <n v="48.25"/>
    <x v="1"/>
    <s v="ZEA PINTO MIGUEL ANTONIO"/>
    <s v="TIPAN CHAMORRO BEATRIZ ESMERALDA"/>
    <s v=" VILLACRES CACHAGUAY JORGE BERNARDO"/>
    <s v="ESEMEC COMPANIA DE SUMINISTROS ELECTROMECANICOS S.A."/>
    <s v="1790517608001"/>
    <s v="Carla Elizabeth Revelo Flores"/>
    <m/>
    <m/>
    <m/>
    <m/>
    <x v="0"/>
  </r>
  <r>
    <x v="0"/>
    <x v="4"/>
    <s v="BIEN"/>
    <s v="RES"/>
    <s v="RÉGIMEN ESPECIAL"/>
    <x v="0"/>
    <s v="RES-EEQ-GPL004-2020"/>
    <m/>
    <n v="21832"/>
    <s v="ADQUISICIÓN DE LICENCIAS DE SISTEMA OPERATIVO Y OFIMÁTICA"/>
    <x v="0"/>
    <n v="379786.5"/>
    <m/>
    <m/>
    <m/>
    <m/>
    <m/>
    <n v="323735.7"/>
    <n v="323735.7"/>
    <n v="56050.799999999988"/>
    <n v="267684.90000000002"/>
    <x v="93"/>
    <x v="80"/>
    <n v="19.458333333335759"/>
    <x v="6"/>
    <s v="MONICA PILACUAN"/>
    <m/>
    <m/>
    <s v="CNT EP "/>
    <s v="1768152560001"/>
    <s v="Jackeline Lopez"/>
    <m/>
    <m/>
    <m/>
    <m/>
    <x v="0"/>
  </r>
  <r>
    <x v="0"/>
    <x v="3"/>
    <s v="BIEN"/>
    <s v="LICBS"/>
    <s v="LICITACIÓN BIENES Y SERVICIOS"/>
    <x v="0"/>
    <s v="LICBS-EEQ-GGS01-2020"/>
    <m/>
    <n v="22082"/>
    <s v="Adquisición de seis (6) equipos compactos aislados en SF6 para 46 kV, 69 kV y 138 kV, que incluye tableros de control, protección, comunicación y medición."/>
    <x v="4"/>
    <n v="8612860.4699999988"/>
    <m/>
    <m/>
    <m/>
    <m/>
    <m/>
    <n v="8360000"/>
    <n v="6828000"/>
    <n v="1784860.4699999988"/>
    <n v="6575139.5300000012"/>
    <x v="94"/>
    <x v="94"/>
    <n v="142.25"/>
    <x v="8"/>
    <s v="CORRO GONZALEZ LUIS RICARDO"/>
    <s v="CALDERON OLIVO JUAN GABRIEL"/>
    <s v="TOCTAQUIZA VARGAS JUAN CARLOS"/>
    <s v="ENERGIA Y PETROLEOS ENERPETROL S.A."/>
    <s v="1791316584001"/>
    <s v="PANCHI ALVEAR LUIS RAYMUNDO"/>
    <m/>
    <m/>
    <m/>
    <m/>
    <x v="0"/>
  </r>
  <r>
    <x v="0"/>
    <x v="1"/>
    <s v="BIEN"/>
    <s v="SIE"/>
    <s v="SUBASTA INVERSA ELECTRÓNICA"/>
    <x v="0"/>
    <s v="SIE-EEQ-GD1B005-2020"/>
    <m/>
    <n v="21838"/>
    <s v="ADQUISICIÓN DE SECCIONADOR BARRA UNIPOLAR ABIERTO 27 KV, 12 KA, BIL 150 KV, 300 A, CÁMARA ROMPE ARCO."/>
    <x v="0"/>
    <n v="92400"/>
    <m/>
    <m/>
    <m/>
    <m/>
    <m/>
    <n v="72500"/>
    <n v="68500"/>
    <n v="23900"/>
    <n v="48600"/>
    <x v="95"/>
    <x v="95"/>
    <n v="72.25"/>
    <x v="5"/>
    <s v="ZEA PINTO MIGUEL ANTONIO"/>
    <s v="REVELO RUIZ JORGE EDUARDO"/>
    <s v="CHASIPANTA GONZALEZ JOAQUIN ALFREDO"/>
    <s v="QUEMCO CIA. LTDA."/>
    <s v="1790395405001"/>
    <s v="Carla Elizabeth Revelo Flores"/>
    <m/>
    <m/>
    <m/>
    <m/>
    <x v="0"/>
  </r>
  <r>
    <x v="0"/>
    <x v="1"/>
    <s v="BIEN"/>
    <s v="SIE"/>
    <s v="SUBASTA INVERSA ELECTRÓNICA"/>
    <x v="0"/>
    <s v="SIE-EEQ-GD1B029-2020"/>
    <m/>
    <n v="22222"/>
    <s v="ADQUISICIÓN DE PARARRAYOS CLASE DISTRIBUCION TIPO POLIMERICO DE OXIDO DE ZN, CON MODULO DE DESCONEXION"/>
    <x v="2"/>
    <m/>
    <m/>
    <m/>
    <m/>
    <m/>
    <m/>
    <m/>
    <m/>
    <n v="0"/>
    <n v="0"/>
    <x v="95"/>
    <x v="96"/>
    <n v="62.25"/>
    <x v="3"/>
    <s v="ZEA PINTO MIGUEL ANTONIO"/>
    <s v="TIPAN CHAMORRO BEATRIZ ESMERALDA"/>
    <s v=" YANEZ TIMBILA FREDDY JAVIER"/>
    <m/>
    <m/>
    <m/>
    <m/>
    <m/>
    <m/>
    <m/>
    <x v="0"/>
  </r>
  <r>
    <x v="0"/>
    <x v="1"/>
    <s v="BIEN"/>
    <s v="SIE"/>
    <s v="SUBASTA INVERSA ELECTRÓNICA"/>
    <x v="0"/>
    <s v="SIE-EEQ-GD1B034-2020"/>
    <m/>
    <n v="21835"/>
    <s v="ADQUISICIÓN DE SECCIONADORES BARRA UNIPOLAR ABIERTO, VARIOS TIPOS."/>
    <x v="0"/>
    <n v="171431"/>
    <m/>
    <m/>
    <m/>
    <m/>
    <m/>
    <n v="151604"/>
    <n v="145300"/>
    <n v="26131"/>
    <n v="125473"/>
    <x v="96"/>
    <x v="92"/>
    <n v="41.458333333335759"/>
    <x v="1"/>
    <s v=" ZEA PINTO MIGUEL ANTONIO"/>
    <s v="REVELO RUIZ JORGE EDUARDO"/>
    <s v="CHASIPANTA GONZALEZ JOAQUIN ALFREDO"/>
    <s v="QUEMCO CIA. LTDA."/>
    <s v="1790395405001"/>
    <s v="Carla Elizabeth Revelo Flores"/>
    <m/>
    <m/>
    <m/>
    <m/>
    <x v="0"/>
  </r>
  <r>
    <x v="0"/>
    <x v="1"/>
    <s v="BIEN"/>
    <s v="SIE"/>
    <s v="SUBASTA INVERSA ELECTRÓNICA"/>
    <x v="0"/>
    <s v="SIE-EEQ-GD1P032-2020"/>
    <m/>
    <n v="22021"/>
    <s v="ADQUISICIÓN DE INDICADORES DE PASO DE FALLA DE LINEAS AÉREAS"/>
    <x v="4"/>
    <n v="52000"/>
    <m/>
    <m/>
    <m/>
    <m/>
    <m/>
    <n v="44000"/>
    <n v="34000"/>
    <n v="18000"/>
    <n v="26000"/>
    <x v="97"/>
    <x v="25"/>
    <n v="56.25"/>
    <x v="4"/>
    <s v="BEATRIZ TIPAN"/>
    <m/>
    <m/>
    <s v="QUEMCO CIA. LTDA."/>
    <s v="1790395405001"/>
    <s v="Carla Elizabeth Revelo Flores"/>
    <m/>
    <m/>
    <m/>
    <m/>
    <x v="0"/>
  </r>
  <r>
    <x v="0"/>
    <x v="3"/>
    <s v="BIEN"/>
    <s v="SIE"/>
    <s v="SUBASTA INVERSA ELECTRÓNICA"/>
    <x v="0"/>
    <s v="SIE-EEQ-GGS013-2020"/>
    <m/>
    <n v="22202"/>
    <s v="ADQUISICIÓN DE TRES EQUIPOS DE MEDICIÓN Y PRUEBAS PARA TRANSFORMADORES Y DISYUNTORES DE POTENCIA"/>
    <x v="5"/>
    <n v="191776"/>
    <m/>
    <m/>
    <m/>
    <m/>
    <m/>
    <n v="191672"/>
    <n v="185500"/>
    <n v="6276"/>
    <n v="185396"/>
    <x v="98"/>
    <x v="97"/>
    <n v="52.25"/>
    <x v="4"/>
    <s v="CALDERON OLIVO JUAN GABRIEL"/>
    <s v="MOLINA BAUTISTA CARLOS AUGUSTO"/>
    <s v="NUÑEZ LOPEZ JOSE CARLOS"/>
    <s v="ESPECIALISTAS EN SUBESTACIONES EMS-TESTING CIA. LTDA."/>
    <s v="1792940761001"/>
    <s v="MARLON ULLAURI"/>
    <m/>
    <m/>
    <m/>
    <m/>
    <x v="0"/>
  </r>
  <r>
    <x v="0"/>
    <x v="3"/>
    <s v="BIEN"/>
    <s v="SIE"/>
    <s v="SUBASTA INVERSA ELECTRÓNICA"/>
    <x v="0"/>
    <s v="SIE-EEQ-GGS014-2020"/>
    <m/>
    <n v="22184"/>
    <s v="ADQUISICIÓN DE TRANSFORMADORES TRIFÁSICOS DE 125 KVA PARA LAS CENTRALES DE GENERACIÓN LOS CHILLOS Y PASOCHOA"/>
    <x v="0"/>
    <n v="9480"/>
    <m/>
    <m/>
    <m/>
    <m/>
    <m/>
    <n v="7350"/>
    <n v="4415"/>
    <n v="5065"/>
    <n v="2285"/>
    <x v="99"/>
    <x v="26"/>
    <n v="62.208333333335759"/>
    <x v="0"/>
    <s v="CHRISTIAN ALOMOTO"/>
    <m/>
    <m/>
    <s v="INDUSTRIA ANDINA DE TRANSFORMADORES S.A"/>
    <s v="0990169640001"/>
    <s v="Pedro Ernesto Infante Gavilanes"/>
    <m/>
    <m/>
    <m/>
    <m/>
    <x v="0"/>
  </r>
  <r>
    <x v="0"/>
    <x v="4"/>
    <s v="SERVICIO"/>
    <s v="SIE"/>
    <s v="SUBASTA INVERSA ELECTRÓNICA"/>
    <x v="0"/>
    <s v="SIE-EEQ-TIC007-2020"/>
    <m/>
    <n v="4821"/>
    <s v="MANTENIMIENTO PREVENTIVO Y CORRECTIVO DEL SISTEMA DE RADIOCOMUNICACION DIGITAL VHF, ENLACES MICROONDA EN 7.2 GHz. Y PROVISION DE REPUESTOS"/>
    <x v="4"/>
    <n v="153883.5"/>
    <m/>
    <m/>
    <m/>
    <m/>
    <m/>
    <n v="153518.88"/>
    <n v="109860"/>
    <n v="44023.5"/>
    <n v="109495.38"/>
    <x v="95"/>
    <x v="98"/>
    <n v="52.25"/>
    <x v="4"/>
    <s v="SEGOVIA RAMIREZ HECTOR ALCIBIADES"/>
    <s v="CADENA PINARGOTE ALVARO SANTIAGO"/>
    <s v="JIMENEZ SANCHEZ MAX MANUEL"/>
    <s v="PORTUGAL SOLIS OSCAR ALCIDES"/>
    <s v="1712087384001"/>
    <s v="DAYANA ANDRADE"/>
    <m/>
    <m/>
    <m/>
    <m/>
    <x v="0"/>
  </r>
  <r>
    <x v="0"/>
    <x v="4"/>
    <s v="SERVICIO"/>
    <s v="RES"/>
    <s v="RÉGIMEN ESPECIAL"/>
    <x v="0"/>
    <s v="RES-EEQ-GPL005-2020"/>
    <m/>
    <n v="4866"/>
    <s v="SERVICIO DE MANTENIMIENTO PREVENTIVO Y CORRECTIVO DE PLATAFORMA DE TELEFONIA ALCATEL LUCENT 24 X 7 EN EDIFICIOS DE LA EEQ"/>
    <x v="0"/>
    <n v="277200"/>
    <m/>
    <m/>
    <m/>
    <m/>
    <m/>
    <n v="277200"/>
    <n v="277191"/>
    <n v="9"/>
    <n v="277191"/>
    <x v="94"/>
    <x v="99"/>
    <n v="30.25"/>
    <x v="6"/>
    <s v="MIGUEL ARAUJO"/>
    <m/>
    <m/>
    <s v="TELECOMUNICACIONES A SU ALCANCE TELALCA S.A."/>
    <s v="1791358740001"/>
    <s v="Edgar Cacuango"/>
    <m/>
    <m/>
    <m/>
    <m/>
    <x v="0"/>
  </r>
  <r>
    <x v="0"/>
    <x v="3"/>
    <s v="SERVICIO"/>
    <s v="COTBS"/>
    <s v="COTIZACIÓN BIENES Y SERVICIOS"/>
    <x v="0"/>
    <s v="COTBS-EEQ-GGS04-2020"/>
    <m/>
    <n v="22183"/>
    <s v="ADQUISICIÓN, INSTALACIÓN Y PUESTA EN SERVICIO DE 3 COMPUERTAS DE VARIAS DIMENSIONES PARA LA CENTRAL HIDROELECTRICA GUANGOPOLO DE LA EMPRESA ELÉCTRICA QUITO."/>
    <x v="0"/>
    <n v="192400"/>
    <m/>
    <m/>
    <m/>
    <m/>
    <m/>
    <n v="192400"/>
    <n v="108790"/>
    <n v="83610"/>
    <n v="108790"/>
    <x v="100"/>
    <x v="100"/>
    <n v="119.20833333333576"/>
    <x v="9"/>
    <s v="IDROVO VILLAGRAN JUAN PABLO"/>
    <s v="SOLA NARANJO IVAN JAVIER"/>
    <s v="USIÑA QUISHPE JOSE PASCUAL"/>
    <s v="INDUACERO INDUSTRIA DE ACERO DEL ECUADOR CIA. LTDA."/>
    <s v="0590060933001"/>
    <s v="Mario Manuel Domínguez Villacrés"/>
    <m/>
    <m/>
    <m/>
    <m/>
    <x v="0"/>
  </r>
  <r>
    <x v="0"/>
    <x v="1"/>
    <s v="OBRA"/>
    <s v="COTOB"/>
    <s v="COTIZACIÓN OBRAS"/>
    <x v="0"/>
    <s v="COTOB-EEQ-GD015-2020"/>
    <m/>
    <n v="4896"/>
    <s v="OBRAS PARA LA CONSTRUCCIÓN Y REMODELACIÓN DE REDES DE MEDIO Y BAJO VOLTAJE SECTOR TUMBACO."/>
    <x v="2"/>
    <m/>
    <m/>
    <m/>
    <m/>
    <m/>
    <m/>
    <m/>
    <m/>
    <n v="0"/>
    <n v="0"/>
    <x v="101"/>
    <x v="37"/>
    <n v="-44070.75"/>
    <x v="8"/>
    <s v="CALVOPIÑA MOLINA WILSON ADALBERTO"/>
    <s v="CARVAJAL CARRERA CARLOS ALBERTO"/>
    <s v="PILLAJO QUIJIA JONATHAN ORLANDO"/>
    <m/>
    <m/>
    <m/>
    <m/>
    <m/>
    <m/>
    <m/>
    <x v="0"/>
  </r>
  <r>
    <x v="0"/>
    <x v="2"/>
    <s v="SERVICIO"/>
    <s v="LICBS"/>
    <s v="LICITACIÓN BIENES Y SERVICIOS"/>
    <x v="0"/>
    <s v="LICBS-EEQ-GC001-2020"/>
    <m/>
    <n v="4823"/>
    <s v="SERVICIO TÉCNICO ESPECIALIZADO PARA LA RECUPERACIÓN DE CARTERA ACTIVA URBANA Y OTRAS ZONAS SIMILARES, ZONA SUR"/>
    <x v="0"/>
    <n v="1081483.8999999999"/>
    <m/>
    <m/>
    <m/>
    <m/>
    <m/>
    <n v="1045225.57"/>
    <n v="730616.52"/>
    <n v="350867.37999999989"/>
    <n v="694358.19000000006"/>
    <x v="102"/>
    <x v="101"/>
    <n v="109.20833333333576"/>
    <x v="9"/>
    <s v="VINUEZA ROSERO ANDREA KAROLINA"/>
    <s v="FLORES BARRENO YESSENIA VERONICA"/>
    <s v="CASTRO MALDONADO DANILO JAVIER"/>
    <s v="MVELECTRICFUL CIA. LTDA."/>
    <s v="1792106052001"/>
    <s v="CACUANGO ALBA EDWIN PATRICIO"/>
    <m/>
    <m/>
    <m/>
    <m/>
    <x v="0"/>
  </r>
  <r>
    <x v="0"/>
    <x v="2"/>
    <s v="SERVICIO"/>
    <s v="LICBS"/>
    <s v="LICITACIÓN BIENES Y SERVICIOS"/>
    <x v="0"/>
    <s v="LICBS-EEQ-GC002-2020"/>
    <m/>
    <n v="4826"/>
    <s v="SERVICIO TÉCNICO ESPECIALIZADO PARA LA RECUPERACIÓN DE CARTERA ACTIVA URBANA Y OTRAS ZONAS SIMILARES, ZONA CENTRO SUR"/>
    <x v="4"/>
    <n v="1081483.8999999999"/>
    <m/>
    <m/>
    <m/>
    <m/>
    <m/>
    <n v="1045256.44"/>
    <n v="730638.1"/>
    <n v="350845.79999999993"/>
    <n v="694410.64"/>
    <x v="103"/>
    <x v="102"/>
    <n v="104.25"/>
    <x v="8"/>
    <s v=" VINUEZA ROSERO ANDREA KAROLINA"/>
    <s v="FLORES BARRENO YESSENIA VERONICA"/>
    <s v="CASTRO MALDONADO DANILO JAVIER"/>
    <s v="MVELECTRICFUL CIA. LTDA."/>
    <s v="1792106052001"/>
    <s v="Danilo Javier Castro Maldonado"/>
    <m/>
    <m/>
    <m/>
    <m/>
    <x v="0"/>
  </r>
  <r>
    <x v="0"/>
    <x v="2"/>
    <s v="SERVICIO"/>
    <s v="LICBS"/>
    <s v="LICITACIÓN BIENES Y SERVICIOS"/>
    <x v="0"/>
    <s v="LICBS-EEQ-GC006-2020"/>
    <m/>
    <n v="4824"/>
    <s v="SERVICIO TÉCNICO ESPECIALIZADO PARA LA RECUPERACIÓN DE CARTERA ACTIVA URBANA Y OTRAS ZONAS SIMILARES, ZONA NORTE"/>
    <x v="0"/>
    <n v="1081483.8999999999"/>
    <m/>
    <m/>
    <m/>
    <m/>
    <m/>
    <n v="1045225.57"/>
    <n v="730616.52"/>
    <n v="350867.37999999989"/>
    <n v="694358.19000000006"/>
    <x v="103"/>
    <x v="101"/>
    <n v="110.25"/>
    <x v="7"/>
    <s v="VINUEZA ROSERO ANDREA KAROLINA"/>
    <s v="CACUANGO ALBA EDWIN PATRICIO"/>
    <s v="CASTRO MALDONADO DANILO JAVIER"/>
    <s v="MVELECTRICFUL CIA. LTDA."/>
    <s v="1792106052001"/>
    <s v="Yessenia Verónica Flores Barreno"/>
    <m/>
    <m/>
    <m/>
    <m/>
    <x v="0"/>
  </r>
  <r>
    <x v="0"/>
    <x v="0"/>
    <s v="BIEN"/>
    <s v="SIE"/>
    <s v="SUBASTA INVERSA ELECTRÓNICA"/>
    <x v="0"/>
    <s v="SIE-EEQ-GAF012-2020"/>
    <m/>
    <n v="22230"/>
    <s v="Adquisición de mobiliario para diferentes áreas de la Empresa Eléctrica Quito S.A."/>
    <x v="3"/>
    <m/>
    <m/>
    <m/>
    <m/>
    <m/>
    <m/>
    <m/>
    <m/>
    <n v="0"/>
    <n v="0"/>
    <x v="104"/>
    <x v="23"/>
    <n v="6.25"/>
    <x v="3"/>
    <s v="TAMARA RUBIO"/>
    <m/>
    <m/>
    <m/>
    <m/>
    <m/>
    <m/>
    <m/>
    <m/>
    <m/>
    <x v="0"/>
  </r>
  <r>
    <x v="0"/>
    <x v="1"/>
    <s v="BIEN"/>
    <s v="SIE"/>
    <s v="SUBASTA INVERSA ELECTRÓNICA"/>
    <x v="0"/>
    <s v="SIE-EEQ-GD1B004-2020"/>
    <m/>
    <n v="21837"/>
    <s v="ADQUISICIÓN DE SECCIONADORES FUSIBLES UNIPOLARES CERRADOS"/>
    <x v="0"/>
    <n v="39648"/>
    <m/>
    <m/>
    <m/>
    <m/>
    <m/>
    <n v="33282"/>
    <n v="31612.5"/>
    <n v="8035.5"/>
    <n v="25246.5"/>
    <x v="104"/>
    <x v="103"/>
    <n v="44.25"/>
    <x v="5"/>
    <s v="JORGE REVELO"/>
    <m/>
    <m/>
    <s v="MANTENIMIENTO TECNICO ESPECIALIZADO MTE CIA. LTDA."/>
    <s v="1792071577001"/>
    <s v="Carla Elizabeth Revelo Flores"/>
    <m/>
    <m/>
    <m/>
    <m/>
    <x v="0"/>
  </r>
  <r>
    <x v="0"/>
    <x v="1"/>
    <s v="BIEN"/>
    <s v="SIE"/>
    <s v="SUBASTA INVERSA ELECTRÓNICA"/>
    <x v="0"/>
    <s v="SIE-EEQ-GD1B020-2020"/>
    <m/>
    <n v="21836"/>
    <s v="ADQUISICIÓN DE SECCIONADORES FUSIBLE UNIPOLAR ABIERTO, VARIOS VOLTAJES."/>
    <x v="0"/>
    <n v="797910"/>
    <m/>
    <m/>
    <m/>
    <m/>
    <m/>
    <n v="584318"/>
    <n v="546295.71"/>
    <n v="251614.29000000004"/>
    <n v="332703.70999999996"/>
    <x v="103"/>
    <x v="104"/>
    <n v="60.25"/>
    <x v="1"/>
    <s v="ZEA PINTO MIGUEL ANTONIO"/>
    <s v="TIPAN CHAMORRO BEATRIZ ESMERALDA"/>
    <s v="YANEZ TIMBILA FREDDY JAVIER"/>
    <s v="QUEMCO CÍA. LTDA."/>
    <s v="1790395405001"/>
    <s v="Carla Elizabeth Revelo Flores"/>
    <m/>
    <m/>
    <m/>
    <m/>
    <x v="0"/>
  </r>
  <r>
    <x v="0"/>
    <x v="1"/>
    <s v="BIEN"/>
    <s v="SIE"/>
    <s v="SUBASTA INVERSA ELECTRÓNICA"/>
    <x v="0"/>
    <s v="SIE-EEQ-GD1K028-2020"/>
    <m/>
    <n v="22040"/>
    <s v="ADQUISICIÓN DE TERMINALES EXTERIORES UNIPOLARES ENCOGIBLES EN FRIO O CONTRAIBLE 25 kV, VARIOS CALIBRES"/>
    <x v="0"/>
    <n v="87219"/>
    <m/>
    <m/>
    <m/>
    <m/>
    <m/>
    <n v="78584.100000000006"/>
    <n v="63900"/>
    <n v="23319"/>
    <n v="55265.100000000006"/>
    <x v="103"/>
    <x v="91"/>
    <n v="47.25"/>
    <x v="5"/>
    <s v=" ZEA PINTO MIGUEL ANTONIO"/>
    <s v=" REVELO RUIZ JORGE EDUARDO"/>
    <s v="CHASIPANTA GONZALEZ JOAQUIN ALFREDO"/>
    <s v="ALEMINSA S.A."/>
    <s v="0991297480001"/>
    <s v="Carla Elizabeth Revelo Flores"/>
    <m/>
    <m/>
    <m/>
    <m/>
    <x v="0"/>
  </r>
  <r>
    <x v="0"/>
    <x v="3"/>
    <s v="SERVICIO"/>
    <s v="SIE"/>
    <s v="SUBASTA INVERSA ELECTRÓNICA"/>
    <x v="0"/>
    <s v="SIE-EEQ-GGS016-2020"/>
    <m/>
    <s v="4915/4916"/>
    <s v="LIMPIEZA POR SANDBLASTING HÚMEDO Y REVESTIMIENTO PROTECTOR EN LAS SUPERFICIES INTERNAS DEL CARACOL Y TUBO DIFUSOR DE LAS TURBINAS DE LA UNIDAD 1 DE LA CENTRAL NAYÓN Y DE LA UNIDAD 2 DE LA CENTRAL CUMBAYA"/>
    <x v="0"/>
    <n v="35000"/>
    <m/>
    <m/>
    <m/>
    <m/>
    <m/>
    <n v="34886.879999999997"/>
    <n v="33142"/>
    <n v="1858"/>
    <n v="33028.879999999997"/>
    <x v="101"/>
    <x v="105"/>
    <n v="74.25"/>
    <x v="5"/>
    <s v="EDWIN MORENO"/>
    <m/>
    <m/>
    <s v="E&amp;E EQUIPMENT COMPAÑÍA LIMITADA"/>
    <s v="1792577187001"/>
    <s v="David Pillajo"/>
    <m/>
    <m/>
    <m/>
    <m/>
    <x v="0"/>
  </r>
  <r>
    <x v="0"/>
    <x v="4"/>
    <s v="SERVICIO"/>
    <s v="RES"/>
    <s v="RÉGIMEN ESPECIAL"/>
    <x v="0"/>
    <s v="RES-EEQ-GGS005-2020"/>
    <m/>
    <n v="5003"/>
    <s v="RENOVACIÓN DE LICENCIAS DE ANTIVIRUS PARA EL SISTEMA ADMS"/>
    <x v="0"/>
    <n v="10000"/>
    <m/>
    <m/>
    <m/>
    <m/>
    <m/>
    <n v="8926.5"/>
    <n v="8926.5"/>
    <n v="1073.5"/>
    <n v="7853"/>
    <x v="104"/>
    <x v="106"/>
    <n v="17.25"/>
    <x v="6"/>
    <s v="MARIA FERNANDA JIMENEZ"/>
    <m/>
    <m/>
    <s v="OTECEL S.A."/>
    <s v="1791256115001"/>
    <s v="Francisco Jaramillo"/>
    <m/>
    <m/>
    <m/>
    <m/>
    <x v="0"/>
  </r>
  <r>
    <x v="0"/>
    <x v="0"/>
    <s v="BIEN"/>
    <s v="SIE"/>
    <s v="SUBASTA INVERSA ELECTRÓNICA"/>
    <x v="0"/>
    <s v="SIE-EEQ-GAF015-2020"/>
    <m/>
    <n v="21874"/>
    <s v="ADQUISICIÓN DE PLANCHAS Y ANILLOS PARA LA CONSTRUCCIÓN DE POSTES METÁLICOS"/>
    <x v="0"/>
    <n v="9437.5"/>
    <m/>
    <m/>
    <m/>
    <m/>
    <m/>
    <n v="9162.5"/>
    <n v="8699"/>
    <n v="738.5"/>
    <n v="8424"/>
    <x v="105"/>
    <x v="27"/>
    <n v="55.458333333335759"/>
    <x v="2"/>
    <s v="DIEGO CASTRO"/>
    <m/>
    <m/>
    <s v="ESTUPIÑAN HERRERA JULIO ERNESTO"/>
    <s v="1715615397001"/>
    <s v=" Roberto Stalin Toapanta Luna"/>
    <m/>
    <m/>
    <m/>
    <m/>
    <x v="0"/>
  </r>
  <r>
    <x v="0"/>
    <x v="2"/>
    <s v="SERVICIO"/>
    <s v="COTBS"/>
    <s v="COTIZACIÓN BIENES Y SERVICIOS"/>
    <x v="0"/>
    <s v="COTBS-EEQ-GC003-2020"/>
    <m/>
    <n v="4918"/>
    <s v="SERVICIO DE CAMBIO, REUBICACIÓN Y/O MANTENIMIENTO, REPARACIÓN, DE ACOMETIDAS Y MEDIDORES EN EL ÁREA DE SERVICIO ZONA URBANA- NORTE"/>
    <x v="4"/>
    <n v="514142.85"/>
    <m/>
    <m/>
    <m/>
    <m/>
    <m/>
    <n v="514142.81"/>
    <n v="442463.69"/>
    <n v="71679.159999999974"/>
    <n v="442463.65"/>
    <x v="106"/>
    <x v="107"/>
    <n v="80.25"/>
    <x v="10"/>
    <s v=" OLALLA CAMBISACA WALTER STALIN"/>
    <s v="MALLITASIG LASLUISA ALBERTO BLADIMIR"/>
    <s v="SORIA SANCHEZ BYRON LEONEL"/>
    <s v="CONSORCIO SERVITECOMP"/>
    <s v="1720740438001"/>
    <s v="Byron Leonel Soria Sánchez"/>
    <m/>
    <m/>
    <m/>
    <m/>
    <x v="0"/>
  </r>
  <r>
    <x v="0"/>
    <x v="2"/>
    <s v="SERVICIO"/>
    <s v="LICBS"/>
    <s v="LICITACIÓN BIENES Y SERVICIOS"/>
    <x v="0"/>
    <s v="LICBS-EEQ-GC003-2020"/>
    <m/>
    <n v="4825"/>
    <s v="SERVICIO TÉCNICO ESPECIALIZADO PARA LA RECUPERACIÓN DE CARTERA ACTIVA URBANA Y OTRAS ZONAS SIMILARES, ZONA CENTRO NORTE"/>
    <x v="4"/>
    <n v="1081483.8999999999"/>
    <m/>
    <m/>
    <m/>
    <m/>
    <m/>
    <n v="1045225.57"/>
    <m/>
    <n v="1081483.8999999999"/>
    <n v="-36258.329999999958"/>
    <x v="106"/>
    <x v="67"/>
    <n v="127.25"/>
    <x v="10"/>
    <s v="VINUEZA ROSERO ANDREA KAROLINA"/>
    <s v="CACUANGO ALBA EDWIN PATRICIO"/>
    <s v="CASTRO MALDONADO DANILO JAVIER"/>
    <s v="MVELECTRICFUL CIA. LTDA."/>
    <s v="1792106052001"/>
    <s v="Yessenia Verónica Flores Barreno"/>
    <m/>
    <m/>
    <m/>
    <m/>
    <x v="0"/>
  </r>
  <r>
    <x v="0"/>
    <x v="3"/>
    <s v="OBRA"/>
    <s v="LICOB"/>
    <s v="LICITACIÓN OBRAS"/>
    <x v="0"/>
    <s v="LICOB-EEQ-GGS01-2020"/>
    <m/>
    <n v="4881"/>
    <s v="CONSTRUCCIÓN DE LAS OBRAS CIVILES PARA LA SUBESTACIÓN BICENTENARIO 138/23 KV"/>
    <x v="4"/>
    <n v="1500000"/>
    <m/>
    <m/>
    <m/>
    <m/>
    <m/>
    <n v="1331701.01"/>
    <n v="1298212.71"/>
    <n v="201787.29000000004"/>
    <n v="1129913.72"/>
    <x v="106"/>
    <x v="31"/>
    <n v="114.25"/>
    <x v="8"/>
    <s v="TOCTAQUIZA VARGAS JUAN CARLOS"/>
    <s v="ULLAURI ROSILLO MARLON VINICIO"/>
    <s v="MORA LUCERO CARLOS ERNESTO"/>
    <s v="ASPHALTVIAS CIA.LTDA"/>
    <s v="1792399815001"/>
    <s v="Juan Gabriel Calderón Olivo"/>
    <m/>
    <m/>
    <m/>
    <m/>
    <x v="0"/>
  </r>
  <r>
    <x v="0"/>
    <x v="3"/>
    <s v="OBRA"/>
    <s v="LICOB"/>
    <s v="LICITACIÓN OBRAS"/>
    <x v="0"/>
    <s v="LICOB-EEQ-GGS02-2020"/>
    <m/>
    <n v="4842"/>
    <s v="CONSTRUCCIÓN DEL TRAMO 2 SUBTERRÁNEO DE LA LÍNEA DE TRANSMISIÓN BICENTENARIO 138 KV"/>
    <x v="2"/>
    <m/>
    <m/>
    <m/>
    <m/>
    <m/>
    <m/>
    <m/>
    <m/>
    <n v="0"/>
    <n v="0"/>
    <x v="106"/>
    <x v="37"/>
    <n v="-44074.75"/>
    <x v="7"/>
    <s v="TOCTAQUIZA VARGAS JUAN CARLOS"/>
    <s v="MONTALVO SAA LEONARDO FABIAN"/>
    <s v="MORA LUCERO CARLOS ERNESTO"/>
    <m/>
    <m/>
    <m/>
    <m/>
    <m/>
    <m/>
    <m/>
    <x v="0"/>
  </r>
  <r>
    <x v="0"/>
    <x v="8"/>
    <s v="OBRA"/>
    <s v="MCOB"/>
    <s v="MENOR CUANTÍA OBRAS"/>
    <x v="0"/>
    <s v="MCOB-EEQ-GPE003-2020"/>
    <m/>
    <n v="4981"/>
    <s v="CAMBIO DE CUBIERTA DE LA SALA DE MOTORES DE LA CENTRAL TÉRMICA GUALBERTO HERNÁNDEZ."/>
    <x v="4"/>
    <n v="218000"/>
    <m/>
    <m/>
    <m/>
    <m/>
    <m/>
    <n v="176699.65"/>
    <m/>
    <n v="218000"/>
    <n v="-41300.350000000006"/>
    <x v="106"/>
    <x v="108"/>
    <n v="300.25"/>
    <x v="8"/>
    <s v="DANIEL RIOS"/>
    <m/>
    <m/>
    <s v="BONILLA FERNANDEZ MANUEL ALEJANDRO"/>
    <s v="1713700811001"/>
    <s v="BOHORQUEZ LEON RAFAEL EDUARDO"/>
    <m/>
    <m/>
    <m/>
    <m/>
    <x v="0"/>
  </r>
  <r>
    <x v="0"/>
    <x v="0"/>
    <s v="BIEN"/>
    <s v="SIE"/>
    <s v="SUBASTA INVERSA ELECTRÓNICA"/>
    <x v="0"/>
    <s v="SIE-EEQ-GAF016-2020"/>
    <m/>
    <s v="21940,21936,22018"/>
    <s v="ADQUISICIÓN DE ROPA DE SEGURIDAD CON PROTECCIÓN PARA EL ARCO ELÉCTRICO"/>
    <x v="4"/>
    <n v="820375.6"/>
    <m/>
    <m/>
    <m/>
    <m/>
    <m/>
    <n v="812156.4"/>
    <n v="691570"/>
    <n v="128805.59999999998"/>
    <n v="683350.8"/>
    <x v="107"/>
    <x v="109"/>
    <n v="121.20833333333576"/>
    <x v="0"/>
    <s v="HERNANDEZ ENRIQUEZ KARLA EUGENIA"/>
    <s v="VARGAS SILVA LUIS ANTONIO"/>
    <s v=" SEGOVIA PAEZ EDWIN GIOVANNY"/>
    <s v="COMPROMISO DE ASOCIACIÓN O CONSORCIO MYM CONFECCIONES INDUSTRIALES (ZHUNIO SUIN MILTON GERVACIO"/>
    <s v="1705525085001"/>
    <s v="Christian Eduardo Cueva Inga"/>
    <m/>
    <m/>
    <m/>
    <m/>
    <x v="0"/>
  </r>
  <r>
    <x v="0"/>
    <x v="1"/>
    <s v="BIEN"/>
    <s v="SIE"/>
    <s v="SUBASTA INVERSA ELECTRÓNICA"/>
    <x v="0"/>
    <s v="SIE-EEQ-GD1C033-2020"/>
    <m/>
    <n v="21841"/>
    <s v="ADQUISICIÓN DE 1712 LUMINARIAS CON LÁMPARAS DE VAPOR SODIO, ALTA PRESIÓN, CERRADAS DE 400W, COMPLETAS, DOBLE POTENCIA, CON CARCASA DE ALUMINIO, SIN FOTOCONTROL"/>
    <x v="0"/>
    <n v="739292.96"/>
    <m/>
    <m/>
    <m/>
    <m/>
    <m/>
    <n v="329354.56"/>
    <n v="310713.09000000003"/>
    <n v="428579.86999999994"/>
    <n v="-99225.309999999939"/>
    <x v="107"/>
    <x v="110"/>
    <n v="93.208333333335759"/>
    <x v="0"/>
    <s v=" NARANJO DEMERA EDISON"/>
    <s v=" ZAPATA VERDEZOTO JOSE DAMIAN"/>
    <s v="PAREDES VARGAS ESTEBAN DARIO"/>
    <s v="FURCHETSA S.A."/>
    <s v="0992360356001"/>
    <s v="Luis Yánez Guamantica"/>
    <m/>
    <m/>
    <m/>
    <m/>
    <x v="0"/>
  </r>
  <r>
    <x v="0"/>
    <x v="1"/>
    <s v="BIEN"/>
    <s v="SIE"/>
    <s v="SUBASTA INVERSA ELECTRÓNICA"/>
    <x v="0"/>
    <s v="SIE-EEQ-GD1O027-2020"/>
    <m/>
    <n v="22161"/>
    <s v="ADQUISICIÓN DE EQUIPOS DE MEDICIÓN Y REGISTRADOR DE MEDIA TENSIÓN 23 kV."/>
    <x v="4"/>
    <n v="78800"/>
    <m/>
    <m/>
    <m/>
    <m/>
    <m/>
    <n v="69548.94"/>
    <n v="65376"/>
    <n v="13424"/>
    <n v="56124.94"/>
    <x v="108"/>
    <x v="111"/>
    <n v="55.25"/>
    <x v="4"/>
    <s v="SANTIAGO PEÑAFIEL"/>
    <m/>
    <m/>
    <s v="ALEMINSA S.A."/>
    <s v="0991297480001"/>
    <s v="Edwin Santiago Alomoto Jami"/>
    <m/>
    <m/>
    <m/>
    <m/>
    <x v="0"/>
  </r>
  <r>
    <x v="0"/>
    <x v="3"/>
    <s v="SERVICIO"/>
    <s v="SIE"/>
    <s v="SUBASTA INVERSA ELECTRÓNICA"/>
    <x v="0"/>
    <s v="SIE-EEQ-GGS015-2020"/>
    <m/>
    <n v="4951"/>
    <s v="SERVICIO DE FUMIGACIÓN Y CONTROL DE MALEZA EN SUBESTACIONES ELÉCTRICAS DE LA EEQ"/>
    <x v="0"/>
    <n v="60000"/>
    <m/>
    <m/>
    <m/>
    <m/>
    <m/>
    <n v="51442.92"/>
    <n v="37000"/>
    <n v="23000"/>
    <n v="28442.92"/>
    <x v="106"/>
    <x v="103"/>
    <n v="37.25"/>
    <x v="3"/>
    <s v="PAUL GAVILEMA"/>
    <m/>
    <m/>
    <s v="HERNAN XAVIER AIMACAÑA MONTAGUANO"/>
    <s v="1717752131001"/>
    <s v="DIEGO MARTINEZ"/>
    <m/>
    <m/>
    <m/>
    <m/>
    <x v="0"/>
  </r>
  <r>
    <x v="0"/>
    <x v="3"/>
    <s v="BIEN"/>
    <s v="SIE"/>
    <s v="SUBASTA INVERSA ELECTRÓNICA"/>
    <x v="0"/>
    <s v="SIE-EEQ-GGS018-2020"/>
    <m/>
    <n v="22291"/>
    <s v="Adquisición de moldes, sueldas exotérmicas y terminales de distintas características para conexionado de mallas de puesta a tierra en las subestaciones de la EEQ."/>
    <x v="2"/>
    <m/>
    <m/>
    <m/>
    <m/>
    <m/>
    <m/>
    <m/>
    <m/>
    <n v="0"/>
    <n v="0"/>
    <x v="109"/>
    <x v="96"/>
    <n v="45.25"/>
    <x v="3"/>
    <s v="JOSE CARLOS NUÑEZ LÓPEZ"/>
    <m/>
    <m/>
    <m/>
    <m/>
    <m/>
    <m/>
    <m/>
    <m/>
    <m/>
    <x v="0"/>
  </r>
  <r>
    <x v="0"/>
    <x v="0"/>
    <s v="BIEN"/>
    <s v="RES"/>
    <s v="RÉGIMEN ESPECIAL"/>
    <x v="0"/>
    <s v="RES-EEQ-GAF002-2020"/>
    <m/>
    <n v="22088"/>
    <s v="ADQUISICIÓN DE ACEITES LUBRICANTES PARA LA EMPRESA ELÉCTRICA QUITO"/>
    <x v="2"/>
    <m/>
    <m/>
    <m/>
    <m/>
    <m/>
    <m/>
    <m/>
    <m/>
    <n v="0"/>
    <n v="0"/>
    <x v="106"/>
    <x v="112"/>
    <n v="76.25"/>
    <x v="6"/>
    <s v="LUIS RODRIGO MORALES SEGOVIA"/>
    <m/>
    <m/>
    <m/>
    <m/>
    <m/>
    <m/>
    <m/>
    <m/>
    <m/>
    <x v="0"/>
  </r>
  <r>
    <x v="0"/>
    <x v="4"/>
    <s v="SERVICIO"/>
    <s v="CLC"/>
    <s v="CONSULTORÍA LISTA CORTA"/>
    <x v="0"/>
    <s v="CLC-EEQ-GPL001-2020"/>
    <m/>
    <n v="5056"/>
    <s v="CONTRATAR EL SERVICIO DE CONSULTORÍA PARA CERTIFICAR LOS MODELOS DE GESTIÓN DE LA EEQ CON LAS NORMAS ISO 9001, ISO 37001 E ISO 45001"/>
    <x v="0"/>
    <n v="135686.42000000001"/>
    <m/>
    <m/>
    <m/>
    <m/>
    <m/>
    <n v="126500"/>
    <n v="126500"/>
    <n v="9186.4200000000128"/>
    <n v="117313.57999999999"/>
    <x v="110"/>
    <x v="113"/>
    <n v="74.458333333335759"/>
    <x v="6"/>
    <s v="HERRERA MARCO VINICIO"/>
    <s v="CASARES BENITEZ ESTEBAN"/>
    <s v="NAVAS FREIRE BOLIVAR LEONARDO"/>
    <s v="S.G.S. DEL ECUADOR S.A."/>
    <s v="1790666565001"/>
    <s v="Diana Ponce"/>
    <m/>
    <m/>
    <m/>
    <m/>
    <x v="0"/>
  </r>
  <r>
    <x v="0"/>
    <x v="2"/>
    <s v="SERVICIO"/>
    <s v="COTBS"/>
    <s v="COTIZACIÓN BIENES Y SERVICIOS"/>
    <x v="0"/>
    <s v="COTBS-EEQ-GC002-2020"/>
    <m/>
    <n v="4949"/>
    <s v="SERVICIO DE MICROBALANCES DE ENERGÍA ELÉCTRICA MEDIANTE INSTALACIÓN DE EQUIPOS TOTALIZADORES Y VINCULACIÓN CLIENTE RED."/>
    <x v="0"/>
    <n v="436932"/>
    <m/>
    <m/>
    <m/>
    <m/>
    <m/>
    <n v="436653.25"/>
    <n v="367904.86"/>
    <n v="69027.140000000014"/>
    <n v="367626.11"/>
    <x v="111"/>
    <x v="31"/>
    <n v="104.25"/>
    <x v="8"/>
    <s v=" TORRES MARMOL DIEGO JAVIER"/>
    <s v="ENRIQUEZ LOPEZ PABLO ROBERTO"/>
    <s v="MORENO MEJIA JORGE ANIBAL"/>
    <s v="CONENERGY S.A. CONTROL Y ENERGIA"/>
    <s v="1791412478001"/>
    <s v="Jorge Aníbal Moreno Mejía"/>
    <m/>
    <m/>
    <m/>
    <m/>
    <x v="0"/>
  </r>
  <r>
    <x v="0"/>
    <x v="8"/>
    <s v="OBRA"/>
    <s v="COTOB"/>
    <s v="COTIZACIÓN OBRAS"/>
    <x v="0"/>
    <s v="COTOB-EEQ-GPE02-2020"/>
    <m/>
    <n v="4982"/>
    <s v="ADECUACIONES A LAS AGENCIAS DE ATENCIÓN AL CLIENTE Y RECAUDACIÓN GRUPO VALLES."/>
    <x v="4"/>
    <n v="380160.45"/>
    <m/>
    <m/>
    <m/>
    <m/>
    <m/>
    <n v="264959.25"/>
    <n v="233135.12"/>
    <n v="147025.33000000002"/>
    <n v="117933.91999999998"/>
    <x v="112"/>
    <x v="37"/>
    <n v="-44081.791666666664"/>
    <x v="9"/>
    <s v="CALVACHE CALVACHE MARIO RICARDO"/>
    <s v="RECALDE IMBAQUINGO CARLOS ENRIQUE"/>
    <s v=" GRIJALVA CISNEROS KATHERINE LIZETH"/>
    <s v="Hernandez Fray Miguel Alfredo"/>
    <s v="0603449133001"/>
    <m/>
    <m/>
    <m/>
    <m/>
    <m/>
    <x v="0"/>
  </r>
  <r>
    <x v="0"/>
    <x v="1"/>
    <s v="SERVICIO"/>
    <s v="LICBS"/>
    <s v="LICITACIÓN BIENES Y SERVICIOS"/>
    <x v="0"/>
    <s v="LICBS-EEQ-GD002-2020"/>
    <m/>
    <n v="4973"/>
    <s v="SERVICIO TECNICO ESPECIALIZADO PARA TRABAJOS EN LINEAS ENERGIZADAS DE MEDIO VOLTAJE."/>
    <x v="4"/>
    <n v="717142.85"/>
    <m/>
    <m/>
    <m/>
    <m/>
    <m/>
    <n v="717133.18"/>
    <n v="687241.41"/>
    <n v="29901.439999999944"/>
    <n v="687231.74000000011"/>
    <x v="112"/>
    <x v="37"/>
    <n v="-44081.791666666664"/>
    <x v="9"/>
    <s v=" UBIDIA ARAUJO ESTEFANIA NATHALY"/>
    <s v="NARANJO DEMERA EDISON"/>
    <s v=" EGÜEZ VACA FRANCISCO JAVIER"/>
    <s v="CONSORCIO COOTERS-INSERCRUZ"/>
    <s v="1792503558001"/>
    <m/>
    <m/>
    <m/>
    <m/>
    <m/>
    <x v="0"/>
  </r>
  <r>
    <x v="0"/>
    <x v="2"/>
    <s v="SERVICIO"/>
    <s v="SIE"/>
    <s v="SUBASTA INVERSA ELECTRÓNICA"/>
    <x v="0"/>
    <s v="SIE-EEQ-GC016-2020"/>
    <m/>
    <n v="5072"/>
    <s v="SERVICIO TÉCNICO ESPECIALIZADO PARA NOTIFICACIONES VÍA CELULAR, POR MEDIO DE MENSAJES DE TEXTO SMS"/>
    <x v="0"/>
    <n v="704091.96"/>
    <m/>
    <m/>
    <m/>
    <m/>
    <m/>
    <n v="297809.32"/>
    <n v="282382.8"/>
    <n v="421709.16"/>
    <n v="-123899.83999999997"/>
    <x v="113"/>
    <x v="114"/>
    <n v="92.208333333335759"/>
    <x v="0"/>
    <s v="PARRA IÑACASHA CARLOS PATRICIO"/>
    <s v="ABAD AGUINAGA DIEGO FERNANDO"/>
    <s v="MORALES CASTILLO FABIAN PATRICIO"/>
    <s v="ANYWAYBAC CIA. LTDA."/>
    <s v="1792159210001"/>
    <s v="Lenin Marcelo Campoverde Hidalgo"/>
    <m/>
    <m/>
    <m/>
    <m/>
    <x v="0"/>
  </r>
  <r>
    <x v="0"/>
    <x v="4"/>
    <s v="BIEN"/>
    <s v="SIE"/>
    <s v="SUBASTA INVERSA ELECTRÓNICA"/>
    <x v="0"/>
    <s v="SIE-EEQ-TIC008-2020"/>
    <m/>
    <n v="22103"/>
    <s v="ADQUISICION DE 1 PLOTTER MULTIFUNCION FORMATO A0 Y 3 PLOTTERS FORMATO A0 PARA AREAS DE DISEÑO DE LA EEQ"/>
    <x v="0"/>
    <n v="14550"/>
    <m/>
    <m/>
    <m/>
    <m/>
    <m/>
    <n v="11711"/>
    <n v="11000.14"/>
    <n v="3549.8600000000006"/>
    <n v="8161.1399999999994"/>
    <x v="114"/>
    <x v="97"/>
    <n v="34.25"/>
    <x v="3"/>
    <s v="DIEGO JACOME"/>
    <m/>
    <m/>
    <s v="COMPUTADORAS Y EQUIPOS COMPUEQUIP DOS S.A."/>
    <s v="17900885186001"/>
    <s v="BOLIVAR ORTIZ"/>
    <m/>
    <m/>
    <m/>
    <m/>
    <x v="0"/>
  </r>
  <r>
    <x v="0"/>
    <x v="0"/>
    <s v="SERVICIO"/>
    <s v="INM"/>
    <s v="ARRENDAMIENTO BIENES INMUEBLES"/>
    <x v="0"/>
    <s v="INM-EEQ-GAF002-2020"/>
    <m/>
    <n v="5067"/>
    <s v="ARRIENDO DE INMUEBLE PARA EL FUNCIONAMIENTO DE BODEGA DE POSTES SECTOR CALDERÓN"/>
    <x v="4"/>
    <n v="375000"/>
    <m/>
    <m/>
    <m/>
    <m/>
    <m/>
    <n v="240000"/>
    <n v="240000"/>
    <n v="135000"/>
    <n v="105000"/>
    <x v="110"/>
    <x v="92"/>
    <n v="20.458333333335759"/>
    <x v="6"/>
    <s v="BERTHA RIVADENIERA"/>
    <m/>
    <m/>
    <s v="ALTA TENSION ALTATEN SA"/>
    <s v="1717266611001"/>
    <s v="Fanny Galarza"/>
    <m/>
    <m/>
    <m/>
    <m/>
    <x v="0"/>
  </r>
  <r>
    <x v="0"/>
    <x v="3"/>
    <s v="SERVICIO"/>
    <s v="SIE"/>
    <s v="SUBASTA INVERSA ELECTRÓNICA"/>
    <x v="0"/>
    <s v="SIE-EEQ-GGS010-2020"/>
    <m/>
    <n v="4997"/>
    <s v="SERVICIO DE INSTALACION DE ENLACES DE FIBRA OPTICA OPGW y ADSS PARA SUBESTACIONES SANTA ROSA, CONOCOTO, VICENTINA, SANGOLQUI CON PROVISION DE MATERIALES"/>
    <x v="2"/>
    <m/>
    <m/>
    <m/>
    <m/>
    <m/>
    <m/>
    <m/>
    <m/>
    <n v="0"/>
    <n v="0"/>
    <x v="115"/>
    <x v="97"/>
    <n v="27.25"/>
    <x v="3"/>
    <s v="PAGUAY RAMIREZ ELIZABETH SILVANA"/>
    <s v=" MUÑOZ ONTANEDA CHRISTIAN RODRIGO"/>
    <s v=" MUELA MIRAMA LUIS DAVID"/>
    <m/>
    <m/>
    <m/>
    <m/>
    <m/>
    <m/>
    <m/>
    <x v="0"/>
  </r>
  <r>
    <x v="0"/>
    <x v="3"/>
    <s v="BIEN"/>
    <s v="SIE"/>
    <s v="SUBASTA INVERSA ELECTRÓNICA"/>
    <x v="0"/>
    <s v="SIE-EEQ-GGS019-2020"/>
    <m/>
    <n v="22305"/>
    <s v="ADQUISICIÓN DE MATERIALES Y ACCESORIOS DE FIBRA ÓPTICA, PARA EL PROYECTO DE LA S/E SANTA ROSA"/>
    <x v="2"/>
    <m/>
    <m/>
    <m/>
    <m/>
    <m/>
    <m/>
    <m/>
    <m/>
    <n v="0"/>
    <n v="0"/>
    <x v="115"/>
    <x v="97"/>
    <n v="27.25"/>
    <x v="3"/>
    <s v="JOSE CARLOS NUÑEZ LÓPEZ"/>
    <m/>
    <m/>
    <m/>
    <m/>
    <m/>
    <m/>
    <m/>
    <m/>
    <m/>
    <x v="0"/>
  </r>
  <r>
    <x v="0"/>
    <x v="3"/>
    <s v="BIEN"/>
    <s v="SIE"/>
    <s v="SUBASTA INVERSA ELECTRÓNICA"/>
    <x v="0"/>
    <s v="SIE-EEQ-GGS022-2020"/>
    <m/>
    <n v="22285"/>
    <s v="ADQUISICIÓN DE UN EQUIPO CÁMARA DE TERMOGRAFÍA, RANGO: -40 A 2000 °C, CON UN LENTE ESTÁNDAR PARA UN ÁNGULO DE VISIÓN DE 28° Y UN LENTE DE TELEOBJETIVO PARA UN ÁNGULO DE VISIÓN DE 12°."/>
    <x v="2"/>
    <m/>
    <m/>
    <m/>
    <m/>
    <m/>
    <m/>
    <m/>
    <m/>
    <n v="0"/>
    <n v="0"/>
    <x v="116"/>
    <x v="91"/>
    <n v="27.25"/>
    <x v="1"/>
    <s v="MARLON ULLAURI"/>
    <m/>
    <m/>
    <m/>
    <m/>
    <m/>
    <m/>
    <m/>
    <m/>
    <m/>
    <x v="0"/>
  </r>
  <r>
    <x v="0"/>
    <x v="1"/>
    <s v="BIEN"/>
    <s v="SIE"/>
    <s v="SUBASTA INVERSA ELECTRÓNICA"/>
    <x v="0"/>
    <s v="SIE-EEQ-GD1K037-2020"/>
    <m/>
    <n v="22317"/>
    <s v="ADQUISICIÓN DE TERMINALES DE COMPRESIÓN RECTOS TIPO BARRIL, VARIOS CALIBRES"/>
    <x v="2"/>
    <m/>
    <m/>
    <m/>
    <m/>
    <m/>
    <m/>
    <m/>
    <m/>
    <n v="0"/>
    <n v="0"/>
    <x v="116"/>
    <x v="97"/>
    <n v="26.25"/>
    <x v="3"/>
    <s v="BEATRIZ TIPAN"/>
    <m/>
    <m/>
    <m/>
    <m/>
    <m/>
    <m/>
    <m/>
    <m/>
    <m/>
    <x v="0"/>
  </r>
  <r>
    <x v="0"/>
    <x v="0"/>
    <s v="BIEN"/>
    <s v="SIE"/>
    <s v="SUBASTA INVERSA ELECTRÓNICA"/>
    <x v="0"/>
    <s v="SIE-EEQ-GAF018-2020"/>
    <m/>
    <n v="22255"/>
    <s v="ADQUISICIÓN DE EQUIPOS DE SEGURIDAD PARA LA REALIZACIÓN DE TRABAJOS TEMPORALES EN ALTURA"/>
    <x v="3"/>
    <m/>
    <m/>
    <m/>
    <m/>
    <m/>
    <m/>
    <m/>
    <m/>
    <n v="0"/>
    <n v="0"/>
    <x v="117"/>
    <x v="82"/>
    <n v="17.208333333335759"/>
    <x v="0"/>
    <s v="CUEVA INGA CHRISTIAN EDUARDO"/>
    <s v="CUEVA INGA CHRISTIAN EDUARDO"/>
    <s v=" GRANDA UNTUÑA DAVID FABRICIO"/>
    <m/>
    <m/>
    <m/>
    <m/>
    <m/>
    <m/>
    <m/>
    <x v="0"/>
  </r>
  <r>
    <x v="0"/>
    <x v="0"/>
    <s v="SERVICIO"/>
    <s v="CDC"/>
    <s v="CONSULTORÍA CONTRATACIÓN DIRECTA"/>
    <x v="0"/>
    <s v="CDC-EEQ-GAF005-2020"/>
    <m/>
    <n v="5030"/>
    <s v="ACTUALIZACIÓN DE ESTUDIO ACTUARIAL AÑO 2018 POR LA INCLUSIÓN DE SERVIDORES DE NOMBRAMIENTOS PROVISIONALES Y JUBILADOS"/>
    <x v="1"/>
    <n v="5000"/>
    <m/>
    <m/>
    <m/>
    <m/>
    <m/>
    <n v="5000"/>
    <n v="5000"/>
    <n v="0"/>
    <n v="5000"/>
    <x v="118"/>
    <x v="115"/>
    <n v="23.25"/>
    <x v="6"/>
    <s v="FANNY CASTELLANOS"/>
    <m/>
    <m/>
    <s v="ACTUARIA CONSULTORES CIA. LTDA."/>
    <s v="1790774627001"/>
    <s v="Diego Samueza"/>
    <m/>
    <m/>
    <m/>
    <m/>
    <x v="0"/>
  </r>
  <r>
    <x v="0"/>
    <x v="0"/>
    <s v="OBRA"/>
    <s v="MCOB"/>
    <s v="MENOR CUANTÍA OBRAS"/>
    <x v="0"/>
    <s v="MCOB-EEQ-GAF001-2020"/>
    <m/>
    <n v="5009"/>
    <s v="REPOTENCIACIÓN DE LAS OFICINAS ADMINISTRATIVAS UBICADAS EN EL CENTRO OPERATIVO EL DORADO, CAMBIO DE CIELOS FALSOS Y CUBIERTA."/>
    <x v="3"/>
    <m/>
    <m/>
    <m/>
    <m/>
    <m/>
    <m/>
    <m/>
    <m/>
    <n v="0"/>
    <n v="0"/>
    <x v="119"/>
    <x v="115"/>
    <n v="20.458333333335759"/>
    <x v="10"/>
    <s v="EMILIA FERNANDA DE TRINIDAD"/>
    <m/>
    <m/>
    <m/>
    <m/>
    <m/>
    <m/>
    <m/>
    <m/>
    <m/>
    <x v="0"/>
  </r>
  <r>
    <x v="0"/>
    <x v="0"/>
    <s v="BIEN"/>
    <s v="SIE"/>
    <s v="SUBASTA INVERSA ELECTRÓNICA"/>
    <x v="0"/>
    <s v="SIE-EEQ-GAF017-2020"/>
    <m/>
    <n v="22218"/>
    <s v="ADQUISICIÓN DE EQUIPOS ELÉCTRICOS DE SEGURIDAD INDUSTRIAL"/>
    <x v="4"/>
    <n v="369064.51000000007"/>
    <m/>
    <m/>
    <m/>
    <m/>
    <m/>
    <n v="366032.71"/>
    <n v="329373.07"/>
    <n v="39691.440000000061"/>
    <n v="326341.26999999996"/>
    <x v="119"/>
    <x v="116"/>
    <n v="83.458333333335759"/>
    <x v="4"/>
    <s v="CUEVA INGA CHRISTIAN EDUARDO"/>
    <s v=" SEGOVIA PAEZ EDWIN GIOVANNY"/>
    <s v="GRANDA UNTUÑA DAVID FABRICIO"/>
    <s v="QUEMCO CIA. LTDA."/>
    <s v="1790395405001"/>
    <s v="Luis Miguel Maldonado Oscullo"/>
    <m/>
    <m/>
    <m/>
    <m/>
    <x v="0"/>
  </r>
  <r>
    <x v="0"/>
    <x v="0"/>
    <s v="BIEN"/>
    <s v="SIE"/>
    <s v="SUBASTA INVERSA ELECTRÓNICA"/>
    <x v="0"/>
    <s v="SIE-EEQ-GAF020-2020"/>
    <m/>
    <n v="5022"/>
    <s v="SERVICIO DE MANTENIMIENTO DE EXTINTORES DE LA EEQ"/>
    <x v="2"/>
    <m/>
    <m/>
    <m/>
    <m/>
    <m/>
    <m/>
    <m/>
    <m/>
    <n v="0"/>
    <n v="0"/>
    <x v="118"/>
    <x v="117"/>
    <n v="49.25"/>
    <x v="1"/>
    <s v="SEBASTIAN HERMOSA"/>
    <m/>
    <m/>
    <m/>
    <m/>
    <m/>
    <m/>
    <m/>
    <m/>
    <m/>
    <x v="0"/>
  </r>
  <r>
    <x v="0"/>
    <x v="2"/>
    <s v="BIEN"/>
    <s v="SIE"/>
    <s v="SUBASTA INVERSA ELECTRÓNICA"/>
    <x v="0"/>
    <s v="SIE-EEQ-GC017-2020"/>
    <m/>
    <n v="22136"/>
    <s v="ADQUISICIÓN DE VARILLAS PARA PUESTA A TIERRA"/>
    <x v="0"/>
    <n v="173904"/>
    <m/>
    <m/>
    <m/>
    <m/>
    <m/>
    <n v="66469.100000000006"/>
    <n v="62984.24"/>
    <n v="110919.76000000001"/>
    <n v="-44450.66"/>
    <x v="120"/>
    <x v="118"/>
    <n v="57.25"/>
    <x v="5"/>
    <s v="BAYRON QUIROGA"/>
    <m/>
    <m/>
    <s v="ACRETI S.A."/>
    <s v="0992358262001"/>
    <s v="Mario Oscar Criollo Chanatasig"/>
    <m/>
    <m/>
    <m/>
    <m/>
    <x v="0"/>
  </r>
  <r>
    <x v="0"/>
    <x v="1"/>
    <s v="BIEN"/>
    <s v="SIE"/>
    <s v="SUBASTA INVERSA ELECTRÓNICA"/>
    <x v="0"/>
    <s v="SIE-EEQ-GD1O038-2020"/>
    <m/>
    <n v="22318"/>
    <s v="ADQUISICIÓN DE MEGAOHMETROS DE 0 A 10 KV, HASTA 35 TERA OHMIOS, BATERIA Y ACCESORIOS."/>
    <x v="0"/>
    <n v="112000"/>
    <m/>
    <m/>
    <m/>
    <m/>
    <m/>
    <n v="78201.119999999995"/>
    <n v="62889"/>
    <n v="49111"/>
    <n v="29090.119999999995"/>
    <x v="121"/>
    <x v="29"/>
    <n v="59.25"/>
    <x v="5"/>
    <s v="ZEA PINTO MIGUEL ANTONIO"/>
    <s v=" REVELO RUIZ JORGE EDUARDO"/>
    <s v="CASILLAS PEÑA GERMAN ISRAEL"/>
    <s v="RICARDO GERMÁN MORALES VIVERO"/>
    <s v="1715248322001"/>
    <s v="Carla Elizabeth Revelo Flores"/>
    <m/>
    <m/>
    <m/>
    <m/>
    <x v="0"/>
  </r>
  <r>
    <x v="0"/>
    <x v="3"/>
    <s v="BIEN"/>
    <s v="SIE"/>
    <s v="SUBASTA INVERSA ELECTRÓNICA"/>
    <x v="0"/>
    <s v="SIE-EEQ-GGS020-2020"/>
    <m/>
    <n v="22105"/>
    <s v="ADQUISICIÓN DE PUNTAS TERMINALES EXTERIOR UNIPOLAR ENCOGIBLE EN FRÍO O CONTRAÍBLE, 46 KV, CABLE DE ALUMINIO TRXLPE 1000 MCM"/>
    <x v="0"/>
    <n v="121829.75999999999"/>
    <m/>
    <m/>
    <m/>
    <m/>
    <m/>
    <n v="113400"/>
    <n v="91728.6"/>
    <n v="30101.159999999989"/>
    <n v="83298.840000000011"/>
    <x v="120"/>
    <x v="84"/>
    <n v="66.25"/>
    <x v="4"/>
    <s v=" CALDERON OLIVO JUAN GABRIEL"/>
    <s v=" ULLAURI ROSILLO MARLON VINICIO"/>
    <s v="MOLINA BAUTISTA CARLOS AUGUSTO"/>
    <s v="CHAVEZ MENDOZA DIANA KAROLINA"/>
    <s v="201837093001"/>
    <s v="Juan Carlos Toctaquiza Vargas"/>
    <m/>
    <m/>
    <m/>
    <m/>
    <x v="0"/>
  </r>
  <r>
    <x v="0"/>
    <x v="3"/>
    <s v="SERVICIO"/>
    <s v="SIE"/>
    <s v="SUBASTA INVERSA ELECTRÓNICA"/>
    <x v="0"/>
    <s v="SIE-EEQ-GGS021-2020"/>
    <m/>
    <n v="4946"/>
    <s v="DESBROCE EN LA FRANJA DE SERVIDUMBRE DE LÍNEAS DE TRANSMISIÓN"/>
    <x v="0"/>
    <n v="71040"/>
    <m/>
    <m/>
    <m/>
    <m/>
    <m/>
    <n v="70063.199999999997"/>
    <n v="34300"/>
    <n v="36740"/>
    <n v="33323.199999999997"/>
    <x v="122"/>
    <x v="29"/>
    <n v="60.208333333335759"/>
    <x v="4"/>
    <s v="JUAN GABRIEL CARRERA SILVA"/>
    <m/>
    <m/>
    <s v="CONSTRUROUTE S.A."/>
    <s v="1792522196001"/>
    <s v="Byron Ramiro Cajilema Cofre"/>
    <m/>
    <m/>
    <m/>
    <m/>
    <x v="0"/>
  </r>
  <r>
    <x v="0"/>
    <x v="3"/>
    <s v="BIEN"/>
    <s v="SIE"/>
    <s v="SUBASTA INVERSA ELECTRÓNICA"/>
    <x v="0"/>
    <s v="SIE-EEQ-GGS023-2020"/>
    <m/>
    <n v="22292"/>
    <s v="ADQUISICIÓN DE DOS TRANSFORMADORES DE POTENCIA PARA LAS SUBESTACIONES DE LA EMPRESA ELÉCTRICA QUITO"/>
    <x v="2"/>
    <m/>
    <m/>
    <m/>
    <m/>
    <m/>
    <m/>
    <m/>
    <m/>
    <n v="0"/>
    <n v="0"/>
    <x v="118"/>
    <x v="119"/>
    <n v="57.25"/>
    <x v="5"/>
    <s v=" CALDERON OLIVO JUAN GABRIEL"/>
    <s v="MOLINA BAUTISTA CARLOS AUGUSTO"/>
    <s v="NUÑEZ LOPEZ JOSE CARLOS"/>
    <m/>
    <m/>
    <m/>
    <m/>
    <m/>
    <m/>
    <m/>
    <x v="0"/>
  </r>
  <r>
    <x v="0"/>
    <x v="5"/>
    <s v="SERVICIO"/>
    <s v="RES"/>
    <s v="RÉGIMEN ESPECIAL"/>
    <x v="0"/>
    <s v="RES-EEQ-GG004-2020"/>
    <m/>
    <n v="5074"/>
    <s v="SERVICIO DE PUBLICIDAD, PAUTA E INTERÉS PARA LOS CLIENTES Y USUARIOS DE LOS SERVICIOS DE LA EEQ"/>
    <x v="4"/>
    <n v="80000"/>
    <m/>
    <m/>
    <m/>
    <m/>
    <m/>
    <n v="79981.5"/>
    <n v="79981.5"/>
    <n v="18.5"/>
    <n v="79963"/>
    <x v="123"/>
    <x v="120"/>
    <n v="47.458333333335759"/>
    <x v="6"/>
    <s v="CARAVALI ALBUJA CARINA PAOLA"/>
    <m/>
    <m/>
    <s v="SERVICIOS DE PUBLCIDAD INTEGRAL CIA. LTDA. SERPIN"/>
    <s v="1790314618001"/>
    <s v="Gustavo Patricio Carrera Padilla"/>
    <m/>
    <m/>
    <m/>
    <m/>
    <x v="0"/>
  </r>
  <r>
    <x v="0"/>
    <x v="3"/>
    <s v="BIEN"/>
    <s v="RES"/>
    <s v="RÉGIMEN ESPECIAL"/>
    <x v="0"/>
    <s v="RES-EEQ-GGS006-2020"/>
    <m/>
    <n v="22228"/>
    <s v="ADQUISICIÓN DE REPUESTOS ORIGINALES NUEVOS SIN USO NO MODIFICADOS PARA LAS CENTRIFUGADORAS DE ACEITE DE SISTEMA DE LAS UNIDADES DE GENERACIÓN DE LA CENTRAL TÉRMICA GUALBERTO HERNÁNDEZ"/>
    <x v="2"/>
    <m/>
    <m/>
    <m/>
    <m/>
    <m/>
    <m/>
    <m/>
    <m/>
    <n v="0"/>
    <n v="0"/>
    <x v="121"/>
    <x v="104"/>
    <n v="31.25"/>
    <x v="6"/>
    <s v="FREDDY PEÑAFIEL"/>
    <m/>
    <m/>
    <s v="HIVIMAR S.A."/>
    <s v="0990129185001"/>
    <m/>
    <m/>
    <m/>
    <m/>
    <m/>
    <x v="0"/>
  </r>
  <r>
    <x v="0"/>
    <x v="4"/>
    <s v="SERVICIO"/>
    <s v="RES"/>
    <s v="RÉGIMEN ESPECIAL"/>
    <x v="0"/>
    <s v="RES-EEQ-GPL006-2020"/>
    <m/>
    <n v="5077"/>
    <s v="SERVICIO DE TELEFONÍA CELULAR"/>
    <x v="0"/>
    <n v="270240"/>
    <m/>
    <m/>
    <m/>
    <m/>
    <m/>
    <n v="242151"/>
    <n v="242151"/>
    <n v="28089"/>
    <n v="214062"/>
    <x v="120"/>
    <x v="121"/>
    <n v="29.25"/>
    <x v="6"/>
    <s v="ALVARO CADENA"/>
    <m/>
    <m/>
    <s v="CORPORACIÓN NACIONAL DE TELECOMUNICACIONES CNT EP"/>
    <s v="1768152560001"/>
    <s v="VICTOR HUGO NOLIVOS YANEZ"/>
    <m/>
    <m/>
    <m/>
    <m/>
    <x v="0"/>
  </r>
  <r>
    <x v="0"/>
    <x v="2"/>
    <s v="BIEN"/>
    <s v="SIE"/>
    <s v="SUBASTA INVERSA ELECTRÓNICA"/>
    <x v="0"/>
    <s v="SIE-EEQ-GC018-2020"/>
    <m/>
    <n v="21901"/>
    <s v="ADQUISICIÓN DE BASES METÁLICAS TIPO SOCKET PARA CONTADORES ELECTRÓNICOS DE MEDICIÓN DIRECTA"/>
    <x v="2"/>
    <m/>
    <m/>
    <m/>
    <m/>
    <m/>
    <m/>
    <m/>
    <m/>
    <n v="0"/>
    <n v="0"/>
    <x v="124"/>
    <x v="29"/>
    <n v="56"/>
    <x v="5"/>
    <s v="JORGE ROJAS"/>
    <m/>
    <m/>
    <m/>
    <m/>
    <m/>
    <m/>
    <m/>
    <m/>
    <m/>
    <x v="0"/>
  </r>
  <r>
    <x v="0"/>
    <x v="3"/>
    <s v="BIEN"/>
    <s v="SIE"/>
    <s v="SUBASTA INVERSA ELECTRÓNICA"/>
    <x v="0"/>
    <s v="SIE-EEQ-GGS024-2020"/>
    <m/>
    <n v="22299"/>
    <s v="SUMINISTRO DE GRAPAS Y CONECTORES PARA CONDUCTORES VARIOS TIPOS"/>
    <x v="4"/>
    <n v="42679.199999999997"/>
    <m/>
    <m/>
    <m/>
    <m/>
    <m/>
    <n v="42674"/>
    <n v="39251"/>
    <n v="3428.1999999999971"/>
    <n v="39245.800000000003"/>
    <x v="125"/>
    <x v="122"/>
    <n v="57"/>
    <x v="1"/>
    <s v="MARCO ULLAURI"/>
    <m/>
    <m/>
    <s v="HIDALCOM S.A."/>
    <s v="1790972232001"/>
    <s v="Juan Carlos Toctaquiza Vargas"/>
    <m/>
    <m/>
    <m/>
    <m/>
    <x v="0"/>
  </r>
  <r>
    <x v="0"/>
    <x v="0"/>
    <s v="BIEN"/>
    <s v="SIE"/>
    <s v="SUBASTA INVERSA ELECTRÓNICA"/>
    <x v="0"/>
    <s v="SIE-EEQ-GAF010-2020"/>
    <m/>
    <n v="21862"/>
    <s v="ADQUISICIÓN DE ROLLOS DE PAPEL TÉRMICO"/>
    <x v="4"/>
    <n v="18199.14"/>
    <m/>
    <m/>
    <m/>
    <m/>
    <m/>
    <n v="17261.04"/>
    <n v="15666.27"/>
    <n v="2532.869999999999"/>
    <n v="14728.170000000002"/>
    <x v="126"/>
    <x v="113"/>
    <n v="55"/>
    <x v="2"/>
    <s v="GLADYS RUIZ"/>
    <m/>
    <m/>
    <s v="CLINT ARTURO SANTOS DEL CASTILLO"/>
    <s v="1711787174001"/>
    <s v="Patricio Vaca"/>
    <m/>
    <m/>
    <m/>
    <m/>
    <x v="0"/>
  </r>
  <r>
    <x v="0"/>
    <x v="0"/>
    <s v="BIEN"/>
    <s v="SIE"/>
    <s v="SUBASTA INVERSA ELECTRÓNICA"/>
    <x v="0"/>
    <s v="SIE-EEQ-GAF019-2020"/>
    <m/>
    <n v="22036"/>
    <s v="ADQUISICIÓN DE MATERIAL IMPRESO PARA VARIAS DEPENDENCIAS DE LA EEQ."/>
    <x v="0"/>
    <n v="15079.62"/>
    <m/>
    <m/>
    <m/>
    <m/>
    <m/>
    <n v="13460.38"/>
    <n v="6220"/>
    <n v="8859.6200000000008"/>
    <n v="4600.7599999999984"/>
    <x v="126"/>
    <x v="123"/>
    <n v="43"/>
    <x v="2"/>
    <s v="SHIRLEY SERRANO"/>
    <m/>
    <m/>
    <s v="RIERA MENDEZ NORBERTO NICARION"/>
    <s v="1706551163001"/>
    <s v="Gabriel Redrovan"/>
    <m/>
    <m/>
    <m/>
    <m/>
    <x v="0"/>
  </r>
  <r>
    <x v="0"/>
    <x v="2"/>
    <s v="SERVICIO"/>
    <s v="LICBS"/>
    <s v="LICITACIÓN BIENES Y SERVICIOS"/>
    <x v="0"/>
    <s v="LICBS-EEQ-GC005-2020"/>
    <m/>
    <n v="4950"/>
    <s v="CAMBIO DE SISTEMA DE MEDICIÓN ELÉCTRICA POR CUMPLIMIENTO DE VIDA UTIL EN CLIENTES DE FACTURACIÓN MASIVA ETAPA 1"/>
    <x v="4"/>
    <n v="2325556"/>
    <m/>
    <m/>
    <m/>
    <m/>
    <m/>
    <n v="2325555.1"/>
    <n v="2261558.48"/>
    <n v="63997.520000000019"/>
    <n v="2261557.58"/>
    <x v="127"/>
    <x v="37"/>
    <n v="-44109.75"/>
    <x v="7"/>
    <s v="ROMERO BAYAS CRISTINA ISABEL"/>
    <s v="FLORES BARRENO YESSENIA VERONICA"/>
    <s v="BONILLA MERINO DIOVER STIV"/>
    <s v="MVELECTRICFUL CIA. LTDA."/>
    <s v="1792106052001"/>
    <m/>
    <m/>
    <m/>
    <m/>
    <m/>
    <x v="0"/>
  </r>
  <r>
    <x v="0"/>
    <x v="0"/>
    <s v="BIEN"/>
    <s v="SIE"/>
    <s v="SUBASTA INVERSA ELECTRÓNICA"/>
    <x v="0"/>
    <s v="SIE-EEQ-GAF021-2020"/>
    <m/>
    <n v="22367"/>
    <s v="ADQUISICIÓN DE BATERÍAS PARA USO DE LAS ÁREAS DE LA EEQ."/>
    <x v="0"/>
    <n v="23920.28"/>
    <m/>
    <m/>
    <m/>
    <m/>
    <m/>
    <n v="16305"/>
    <n v="13100"/>
    <n v="10820.279999999999"/>
    <n v="5484.7200000000012"/>
    <x v="128"/>
    <x v="123"/>
    <n v="37.25"/>
    <x v="2"/>
    <s v="Christian Mario Alomoto Aldana"/>
    <m/>
    <m/>
    <s v="ZAMBRANO CARRILLO GOLDER EDUARDO"/>
    <s v="1702506401001"/>
    <s v="Jaime Salcedo"/>
    <m/>
    <m/>
    <m/>
    <m/>
    <x v="0"/>
  </r>
  <r>
    <x v="0"/>
    <x v="0"/>
    <s v="BIEN"/>
    <s v="SIE"/>
    <s v="SUBASTA INVERSA ELECTRÓNICA"/>
    <x v="0"/>
    <s v="SIE-EEQ-GAF022-2020"/>
    <m/>
    <n v="22365"/>
    <s v="Adquisición de Alcohol Antiséptico y Gel Alcohol Antiséptico para varias dependencias de la EEQ."/>
    <x v="0"/>
    <n v="25300"/>
    <m/>
    <m/>
    <m/>
    <m/>
    <m/>
    <n v="16262"/>
    <n v="15400"/>
    <n v="9900"/>
    <n v="6362"/>
    <x v="127"/>
    <x v="123"/>
    <n v="38.25"/>
    <x v="5"/>
    <s v="Alejandra Melissa Burbano Pacheco,"/>
    <m/>
    <m/>
    <s v="TEXTIQUIM CIA. LTDA."/>
    <s v="1790824977001"/>
    <s v="Jony Revelo"/>
    <m/>
    <m/>
    <m/>
    <m/>
    <x v="0"/>
  </r>
  <r>
    <x v="0"/>
    <x v="0"/>
    <s v="BIEN"/>
    <s v="SIE"/>
    <s v="SUBASTA INVERSA ELECTRÓNICA"/>
    <x v="0"/>
    <s v="SIE-EEQ-GAF024-2020"/>
    <m/>
    <n v="22255"/>
    <s v="ADQUISICIÓN DE EQUIPOS DE SEGURIDAD PARA LA REALIZACIÓN DE TRABAJOS TEMPORALES EN ALTURA"/>
    <x v="0"/>
    <n v="422067.10000000003"/>
    <m/>
    <m/>
    <m/>
    <m/>
    <m/>
    <n v="401699.04"/>
    <n v="347469.67"/>
    <n v="74597.430000000051"/>
    <n v="327101.60999999993"/>
    <x v="129"/>
    <x v="124"/>
    <n v="71.208333333335759"/>
    <x v="0"/>
    <s v="CUEVA INGA CHRISTIAN EDUARDO"/>
    <s v="SEGOVIA PAEZ EDWIN GIOVANNY"/>
    <s v="GRANDA UNTUÑA DAVID FABRICIO"/>
    <s v="DOTALTURAS EQUIPOS E IMPLEMENTOS CIA. LTDA."/>
    <s v="1792385067001"/>
    <s v="Carlos Augusto González Méndez"/>
    <m/>
    <m/>
    <m/>
    <m/>
    <x v="0"/>
  </r>
  <r>
    <x v="0"/>
    <x v="1"/>
    <s v="BIEN"/>
    <s v="SIE"/>
    <s v="SUBASTA INVERSA ELECTRÓNICA"/>
    <x v="0"/>
    <s v="SIE-EEQ-GD1B039-2020"/>
    <m/>
    <n v="22316"/>
    <s v="ADQUISICIÓN DE CARTUCHOS FUSIBLES PARA BAJO VOLTAJE, VARIOS CALIBRES."/>
    <x v="0"/>
    <n v="104120"/>
    <m/>
    <m/>
    <m/>
    <m/>
    <m/>
    <n v="58417"/>
    <n v="54200"/>
    <n v="49920"/>
    <n v="8497"/>
    <x v="130"/>
    <x v="29"/>
    <n v="46.25"/>
    <x v="1"/>
    <s v="Esmeralda Tipan"/>
    <m/>
    <m/>
    <s v="JR ELECTRIC SUPPLY &amp; CIA."/>
    <s v="1791380150001"/>
    <s v="Carla Elizabeth Revelo Flores"/>
    <m/>
    <m/>
    <m/>
    <m/>
    <x v="0"/>
  </r>
  <r>
    <x v="0"/>
    <x v="4"/>
    <s v="BIEN"/>
    <s v="SIE"/>
    <s v="SUBASTA INVERSA ELECTRÓNICA"/>
    <x v="0"/>
    <s v="SIE-EEQ-TIC009-2020"/>
    <m/>
    <n v="21895"/>
    <s v="Renovación Tecnológica de los equipos CORE de la EEQ incluye instalación, configuración y puesta en marcha"/>
    <x v="0"/>
    <n v="203793.97"/>
    <m/>
    <m/>
    <m/>
    <m/>
    <m/>
    <n v="203793.97"/>
    <n v="138000"/>
    <n v="65793.97"/>
    <n v="138000"/>
    <x v="130"/>
    <x v="75"/>
    <n v="54.25"/>
    <x v="1"/>
    <s v="Carlos Augusto Molina"/>
    <m/>
    <m/>
    <s v="SONDA DEL ECUADOR S.A. ECUASONDA S.A."/>
    <s v="1791254791001"/>
    <s v="Pablo Díaz"/>
    <m/>
    <m/>
    <m/>
    <m/>
    <x v="0"/>
  </r>
  <r>
    <x v="0"/>
    <x v="1"/>
    <s v="SERVICIO"/>
    <s v="RES"/>
    <s v="RÉGIMEN ESPECIAL"/>
    <x v="0"/>
    <s v="RES-EEQ-GD001-2020"/>
    <m/>
    <n v="5069"/>
    <s v="SERVICIO DE REPARACIÓN DE EQUIPOS DE MEDICIÓN DE RESISTENCIA DE BOBINADOS MTO300"/>
    <x v="4"/>
    <n v="4000"/>
    <m/>
    <m/>
    <m/>
    <m/>
    <m/>
    <n v="3400"/>
    <n v="3400"/>
    <n v="600"/>
    <n v="2800"/>
    <x v="130"/>
    <x v="75"/>
    <n v="54.25"/>
    <x v="6"/>
    <s v="Lenin Quisaguano"/>
    <m/>
    <m/>
    <s v="TEST MANTENIMIENTO RECALIBRACIONES TMRS CIA. LTDA."/>
    <s v="1792353971001"/>
    <s v="Héctor Byron Proaño Peña"/>
    <m/>
    <m/>
    <m/>
    <m/>
    <x v="0"/>
  </r>
  <r>
    <x v="0"/>
    <x v="3"/>
    <s v="SERVICIO"/>
    <s v="CLC"/>
    <s v="CONSULTORÍA LISTA CORTA"/>
    <x v="0"/>
    <s v="CLC-EEQ-GGS003-2020"/>
    <m/>
    <n v="5042"/>
    <s v="DISEÑO DE LAS LÍNEAS DE TRANSMISIÓN SISTEMA NORORIENTAL TABLÓN – SAN RAFAEL A 138 KV."/>
    <x v="4"/>
    <n v="487000"/>
    <m/>
    <m/>
    <m/>
    <m/>
    <m/>
    <n v="409937.91999999998"/>
    <n v="404033.56"/>
    <n v="82966.44"/>
    <n v="326971.48"/>
    <x v="131"/>
    <x v="110"/>
    <n v="50.25"/>
    <x v="6"/>
    <s v="PAGUAY RAMIREZ ELIZABETH SILVANA"/>
    <s v="MUÑOZ ONTANEDA CHRISTIAN RODRIGO"/>
    <s v=" MONTALVO SAA LEONARDO FABIAN"/>
    <s v="EPTEC CIA. LTDA."/>
    <s v="1792261201001"/>
    <s v="Juan Gabriel Calderón Olivo"/>
    <m/>
    <m/>
    <m/>
    <m/>
    <x v="0"/>
  </r>
  <r>
    <x v="0"/>
    <x v="0"/>
    <s v="BIEN"/>
    <s v="SIE"/>
    <s v="SUBASTA INVERSA ELECTRÓNICA"/>
    <x v="0"/>
    <s v="SIE-EEQ-GAF023-2020"/>
    <m/>
    <n v="22172"/>
    <s v="ADQUISICIÓN DE MATERIALES PARA EL MANTENIMIENTO DE TREPADORAS PARA POSTES DE HORMIGON DE LA EMPRESA ELECTRICA QUITO"/>
    <x v="0"/>
    <n v="19991.599999999999"/>
    <m/>
    <m/>
    <m/>
    <m/>
    <m/>
    <n v="17749.599999999999"/>
    <n v="16844.37"/>
    <n v="3147.2299999999996"/>
    <n v="14602.369999999999"/>
    <x v="132"/>
    <x v="125"/>
    <n v="50.25"/>
    <x v="5"/>
    <s v="DIEGO CASTRO"/>
    <m/>
    <m/>
    <s v="ESTUPIÑAN HERRERA JULIO ERNESTO"/>
    <s v="1715615397001"/>
    <s v="Roberto Stalin Toapanta Luna"/>
    <m/>
    <m/>
    <m/>
    <m/>
    <x v="0"/>
  </r>
  <r>
    <x v="0"/>
    <x v="3"/>
    <s v="BIEN"/>
    <s v="SIE"/>
    <s v="SUBASTA INVERSA ELECTRÓNICA"/>
    <x v="0"/>
    <s v="SIE-EEQ-GGS011-2020"/>
    <m/>
    <n v="22231"/>
    <s v="ADQUISICIÓN DE MALLA TIPO TAMIZ ZARANDA."/>
    <x v="0"/>
    <n v="21000"/>
    <m/>
    <m/>
    <m/>
    <m/>
    <m/>
    <n v="20400"/>
    <n v="19074"/>
    <n v="1926"/>
    <n v="18474"/>
    <x v="132"/>
    <x v="122"/>
    <n v="44.25"/>
    <x v="3"/>
    <s v="MARIO DOMINGUEZ"/>
    <m/>
    <m/>
    <s v="INDUACERO INDUSTRIA DE ACERO DEL ECUADOR CIA. LTDA."/>
    <s v="0590060933001"/>
    <s v="Angel Mora"/>
    <m/>
    <m/>
    <m/>
    <m/>
    <x v="0"/>
  </r>
  <r>
    <x v="0"/>
    <x v="3"/>
    <s v="BIEN"/>
    <s v="SIE"/>
    <s v="SUBASTA INVERSA ELECTRÓNICA"/>
    <x v="0"/>
    <s v="SIE-EEQ-GGS025-2020"/>
    <m/>
    <n v="22340"/>
    <s v="ADQUISICIÓN DE UN ANDAMIO MOTORIZADO PARA TRABAJOS EN ALTURAS"/>
    <x v="0"/>
    <n v="60000"/>
    <m/>
    <m/>
    <m/>
    <m/>
    <m/>
    <n v="52451"/>
    <n v="49775.05"/>
    <n v="10224.949999999997"/>
    <n v="42226.05"/>
    <x v="133"/>
    <x v="122"/>
    <n v="48.458333333335759"/>
    <x v="1"/>
    <s v="Carlos Augusto Molina"/>
    <m/>
    <m/>
    <s v="AUTOELEVACION CIA. LTDA."/>
    <s v="1792019761001"/>
    <s v="Edy  Moya"/>
    <m/>
    <m/>
    <m/>
    <m/>
    <x v="0"/>
  </r>
  <r>
    <x v="0"/>
    <x v="3"/>
    <s v="BIEN"/>
    <s v="SIE"/>
    <s v="SUBASTA INVERSA ELECTRÓNICA"/>
    <x v="0"/>
    <s v="SIE-EEQ-GGS026-2020"/>
    <m/>
    <n v="22285"/>
    <s v="ADQUISICIÓN DE UN EQUIPO CÁMARA DE TERMOGRÁFIA, RANGO: -40 A 2000 °C, CON UN LENTE ESTÁNDAR PARA UN ÁNGULO DE VISIÓN DE 28° Y UN LENTE DE TELEOBJETIVO PARA UN ÁNGULO DE VISIÓN DE 12°"/>
    <x v="0"/>
    <n v="58000"/>
    <m/>
    <m/>
    <m/>
    <m/>
    <m/>
    <n v="57600"/>
    <n v="56198"/>
    <n v="1802"/>
    <n v="55798"/>
    <x v="131"/>
    <x v="126"/>
    <n v="41.25"/>
    <x v="1"/>
    <s v="MARLON ULLAURI"/>
    <m/>
    <m/>
    <s v="HIVIMAR S.A."/>
    <s v="0990129185001"/>
    <s v="Carlos Molina"/>
    <m/>
    <m/>
    <m/>
    <m/>
    <x v="0"/>
  </r>
  <r>
    <x v="0"/>
    <x v="3"/>
    <s v="SERVICIO"/>
    <s v="SIE"/>
    <s v="SUBASTA INVERSA ELECTRÓNICA"/>
    <x v="0"/>
    <s v="SIE-EEQ-GGS027-2020"/>
    <m/>
    <n v="4997"/>
    <s v="SERVICIO DE INSTALACION DE ENLACES DE FIBRA OPTICA OPGW y ADSS PARA SUBESTACIONES SANTA ROSA, CONOCOTO, VICENTINA, SANGOLQUI CON PROVISION DE MATERIALES"/>
    <x v="4"/>
    <n v="315000"/>
    <m/>
    <m/>
    <m/>
    <m/>
    <m/>
    <n v="315000"/>
    <n v="305000"/>
    <n v="10000"/>
    <n v="305000"/>
    <x v="132"/>
    <x v="75"/>
    <n v="49.25"/>
    <x v="3"/>
    <s v="PAGUAY RAMIREZ ELIZABETH SILVANA"/>
    <s v="MUÑOZ ONTANEDA CHRISTIAN RODRIGO"/>
    <s v="MUELA MIRAMA LUIS DAVID"/>
    <s v="ENERGÍA TELECOMUNICACIONES FIBRA ÓPTICA ENTELFO CÍA. LTDA."/>
    <s v="1792193672001"/>
    <s v="Jorge Gallo Salazar"/>
    <m/>
    <m/>
    <m/>
    <m/>
    <x v="0"/>
  </r>
  <r>
    <x v="0"/>
    <x v="4"/>
    <s v="SERVICIO"/>
    <s v="SIE"/>
    <s v="SUBASTA INVERSA ELECTRÓNICA"/>
    <x v="0"/>
    <s v="SIE-EEQ-TIC010-2020"/>
    <m/>
    <n v="4865"/>
    <s v="SERVICIO DE ENLACES DE COMUNICACIÓN REDUNDANTES PARA LAS AGENCIAS URBANAS Y RURALES DE LA EEQ"/>
    <x v="0"/>
    <n v="93000"/>
    <m/>
    <m/>
    <m/>
    <m/>
    <m/>
    <n v="89440"/>
    <n v="84020.18"/>
    <n v="8979.820000000007"/>
    <n v="80460.179999999993"/>
    <x v="130"/>
    <x v="125"/>
    <n v="55.25"/>
    <x v="5"/>
    <s v="SEGOVIA RAMIREZ HECTOR ALCIBIADES"/>
    <s v=" ARAUJO VILLALBA MIGUEL DANILO"/>
    <s v="CADENA PINARGOTE ALVARO SANTIAGO"/>
    <s v="TELCONET S.A."/>
    <s v="0991327371001"/>
    <s v="Cristina Elizabeth Sangucho Morocho"/>
    <m/>
    <m/>
    <m/>
    <m/>
    <x v="0"/>
  </r>
  <r>
    <x v="0"/>
    <x v="5"/>
    <s v="SERVICIO"/>
    <s v="RES"/>
    <s v="RÉGIMEN ESPECIAL"/>
    <x v="0"/>
    <s v="RES-EEQ-GG005-2020"/>
    <m/>
    <n v="5121"/>
    <s v="PRODUCCIÓN Y PAUTA DE PUBLICIDAD SOBRE LA GESTIÓN Y OBRAS EEQ"/>
    <x v="0"/>
    <n v="60000"/>
    <m/>
    <m/>
    <m/>
    <m/>
    <m/>
    <n v="59997.03"/>
    <n v="59997.03"/>
    <n v="2.9700000000011642"/>
    <n v="59994.06"/>
    <x v="134"/>
    <x v="74"/>
    <n v="20.458333333335759"/>
    <x v="6"/>
    <s v="CARINA CARVALI"/>
    <m/>
    <m/>
    <s v="JORGE RODRIGO SUAREZ MORENO"/>
    <s v="1712641644001"/>
    <s v="Juan Sebastian Saltos"/>
    <m/>
    <m/>
    <m/>
    <m/>
    <x v="0"/>
  </r>
  <r>
    <x v="0"/>
    <x v="0"/>
    <s v="BIEN"/>
    <s v="SIE"/>
    <s v="SUBASTA INVERSA ELECTRÓNICA"/>
    <x v="0"/>
    <s v="SIE-EEQ-GAF025-2020"/>
    <m/>
    <n v="22230"/>
    <s v="Adquisición de mobiliario para diferentes áreas de la Empresa Eléctrica Quito S.A."/>
    <x v="0"/>
    <n v="174911.2"/>
    <m/>
    <m/>
    <m/>
    <m/>
    <m/>
    <n v="44096.43"/>
    <n v="28648"/>
    <n v="146263.20000000001"/>
    <n v="-102166.77000000002"/>
    <x v="135"/>
    <x v="110"/>
    <n v="44.25"/>
    <x v="3"/>
    <s v="ALEJANDRA PEREZ"/>
    <m/>
    <m/>
    <s v="PABLO MIGUEL ANDRANGO QUIMBIAMBA"/>
    <s v="1003653456001"/>
    <s v="William Mauricio Acuña Sosa"/>
    <m/>
    <m/>
    <m/>
    <m/>
    <x v="0"/>
  </r>
  <r>
    <x v="0"/>
    <x v="2"/>
    <s v="BIEN"/>
    <s v="SIE"/>
    <s v="SUBASTA INVERSA ELECTRÓNICA"/>
    <x v="0"/>
    <s v="SIE-EEQ-GC011-2020"/>
    <m/>
    <n v="21992"/>
    <s v="ADQUISICIÓN DE CONECTORES RS 25 BIMETÁLICO ALUMINIO COBRE IP68 50-95 MM² 6-25 MM²"/>
    <x v="2"/>
    <m/>
    <m/>
    <m/>
    <m/>
    <m/>
    <m/>
    <m/>
    <m/>
    <n v="0"/>
    <n v="0"/>
    <x v="136"/>
    <x v="78"/>
    <n v="85.25"/>
    <x v="4"/>
    <m/>
    <m/>
    <m/>
    <m/>
    <m/>
    <m/>
    <m/>
    <m/>
    <m/>
    <m/>
    <x v="0"/>
  </r>
  <r>
    <x v="0"/>
    <x v="2"/>
    <s v="BIEN"/>
    <s v="SIE"/>
    <s v="SUBASTA INVERSA ELECTRÓNICA"/>
    <x v="0"/>
    <s v="SIE-EEQ-GC020-2020"/>
    <m/>
    <n v="22135"/>
    <s v="ADQUISICIÓN DE CONECTOR TIPO GOLPE PARA CABLE 6 AWG A VARILLA 5/8“"/>
    <x v="2"/>
    <m/>
    <m/>
    <m/>
    <m/>
    <m/>
    <m/>
    <m/>
    <m/>
    <n v="0"/>
    <n v="0"/>
    <x v="137"/>
    <x v="78"/>
    <n v="86.25"/>
    <x v="4"/>
    <s v="CRIOLLO CHANATASIG MARIO OSCAR"/>
    <s v="SORIA SANCHEZ BYRON LEONEL"/>
    <s v="GUACHAMIN GUAMANTICA DIEGO XAVIER"/>
    <m/>
    <m/>
    <m/>
    <m/>
    <m/>
    <m/>
    <m/>
    <x v="0"/>
  </r>
  <r>
    <x v="0"/>
    <x v="2"/>
    <s v="BIEN"/>
    <s v="SIE"/>
    <s v="SUBASTA INVERSA ELECTRÓNICA"/>
    <x v="0"/>
    <s v="SIE-EEQ-GC019-2020"/>
    <m/>
    <s v="21861 / 21904 / 22282"/>
    <s v="ADQUISICIÓN DE CONECTORES RANURA PARALELA, VARIOS TIPOS"/>
    <x v="2"/>
    <m/>
    <m/>
    <m/>
    <m/>
    <m/>
    <m/>
    <m/>
    <m/>
    <n v="0"/>
    <n v="0"/>
    <x v="26"/>
    <x v="37"/>
    <n v="-44125"/>
    <x v="1"/>
    <s v="CRIOLLO CHANATASIG MARIO OSCAR"/>
    <s v="SORIA SANCHEZ BYRON LEONEL"/>
    <s v="QUIROGA CHANGOLUISA ANGEL MAURICIO"/>
    <m/>
    <m/>
    <m/>
    <m/>
    <m/>
    <m/>
    <m/>
    <x v="0"/>
  </r>
  <r>
    <x v="0"/>
    <x v="3"/>
    <s v="SERVICIO"/>
    <s v="COTBS"/>
    <s v="COTIZACIÓN BIENES Y SERVICIOS"/>
    <x v="0"/>
    <s v="COTBS-EEQ-GGS05-2020"/>
    <m/>
    <n v="22214"/>
    <s v="REPOTENCIACIÓN DE LA TORRE DE ENFRIAMIENTO DE LA CENTRAL TÉRMICA GUALBERTO HERNÁNDEZ."/>
    <x v="2"/>
    <m/>
    <m/>
    <m/>
    <m/>
    <m/>
    <m/>
    <m/>
    <m/>
    <n v="0"/>
    <n v="0"/>
    <x v="27"/>
    <x v="127"/>
    <n v="39"/>
    <x v="9"/>
    <s v="PEREZ MOLINA PATRICIO ERNESTO"/>
    <s v="SOLA NARANJO IVAN JAVIER"/>
    <s v="SALAZAR ZUÑIGA ANDRES AUGUSTO"/>
    <m/>
    <m/>
    <m/>
    <m/>
    <m/>
    <m/>
    <m/>
    <x v="0"/>
  </r>
  <r>
    <x v="0"/>
    <x v="0"/>
    <s v="SERVICIO"/>
    <s v="LICSE"/>
    <s v="LICITACIÓN SEGUROS"/>
    <x v="0"/>
    <s v="LICSE-EEQ-GAF01-2020"/>
    <m/>
    <n v="5133"/>
    <s v="CONTRATACIÓN DE SEGUROS GENERALES: MULTIRIESGO, RESPONSABILIDAD CIVIL, TRANSPORTE INTERNO, FIDELIDAD, VEHÍCULOS, EQUIPO Y MAQUINARIA, TRANSPORTE DE DINERO Y VALORES, PARA AMPARAR LOS BIENES DE PROPIEDAD DE LA EMPRESA ELÉCTRICA QUITO"/>
    <x v="4"/>
    <n v="23172676.300000001"/>
    <m/>
    <m/>
    <m/>
    <m/>
    <m/>
    <n v="23172648.300000001"/>
    <n v="23150000"/>
    <n v="22676.300000000745"/>
    <n v="23149972"/>
    <x v="27"/>
    <x v="119"/>
    <n v="28"/>
    <x v="6"/>
    <s v="CRUZ TIXI GUSTAVO JOSE"/>
    <s v="MUÑOS FIALLOS ROSA MUÑOZ"/>
    <s v="MONTA GANCHALA MARIA BELEN"/>
    <s v="SEGUROS SUCRE S.A."/>
    <s v="0990064474001"/>
    <s v="Pamela Leonor Llerena Pazmiño"/>
    <m/>
    <m/>
    <m/>
    <m/>
    <x v="0"/>
  </r>
  <r>
    <x v="0"/>
    <x v="3"/>
    <s v="CONSULTORÍA"/>
    <s v="CDC"/>
    <s v="CONSULTORÍA CONTRATACIÓN DIRECTA"/>
    <x v="0"/>
    <s v="CDC-EEQ-GGS001-2020"/>
    <m/>
    <n v="5064"/>
    <s v="DISEÑO DE LA LÍNEA A 138 KV DE DERIVACIÓN A LA SUBESTACIÓN PARQUE METROPOLITANO"/>
    <x v="4"/>
    <n v="39000"/>
    <m/>
    <m/>
    <m/>
    <m/>
    <m/>
    <n v="23001"/>
    <n v="22300"/>
    <n v="16700"/>
    <n v="6301"/>
    <x v="138"/>
    <x v="113"/>
    <n v="30"/>
    <x v="6"/>
    <s v="MONTALVO SAA LEONARDO FABIAN"/>
    <m/>
    <m/>
    <s v="ENGYWORK CIA. LTDA."/>
    <s v="2390018811001"/>
    <s v="Juan Gabril Calderon"/>
    <m/>
    <m/>
    <m/>
    <m/>
    <x v="0"/>
  </r>
  <r>
    <x v="0"/>
    <x v="5"/>
    <s v="BIEN"/>
    <s v="SIE"/>
    <s v="SUBASTA INVERSA ELECTRÓNICA"/>
    <x v="0"/>
    <s v="SIE-EEQ-GG002-2020"/>
    <m/>
    <n v="21946"/>
    <s v="RÓTULOS INSTITUCIONALES Y SEÑALETICA DE SEGURIDAD"/>
    <x v="4"/>
    <n v="88798.07"/>
    <m/>
    <m/>
    <m/>
    <m/>
    <m/>
    <n v="61440.9"/>
    <n v="58115.199999999997"/>
    <n v="30682.87000000001"/>
    <n v="30758.029999999992"/>
    <x v="138"/>
    <x v="94"/>
    <n v="74"/>
    <x v="6"/>
    <s v="CARAVALI ALBUJA CARINA PAOLA"/>
    <m/>
    <m/>
    <s v="CORDOVA GALLON TAMIA IXCHEL"/>
    <s v="1726385055001"/>
    <s v="Gustavo Patricio Carrera Padilla"/>
    <m/>
    <m/>
    <m/>
    <m/>
    <x v="0"/>
  </r>
  <r>
    <x v="0"/>
    <x v="1"/>
    <s v="OBRA"/>
    <s v="COTOB"/>
    <s v="COTIZACIÓN OBRAS"/>
    <x v="0"/>
    <s v="COTOB-EEQ-GD001-2020"/>
    <m/>
    <n v="4854"/>
    <s v="OBRA PARA REPARACIÓN Y CONSTRUCCIÓN DE INFRAESTRUCTURA CIVIL MENOR EN EL ÁREA DE SERVICIO DE LA EEQ."/>
    <x v="3"/>
    <m/>
    <m/>
    <m/>
    <m/>
    <m/>
    <m/>
    <m/>
    <m/>
    <n v="0"/>
    <n v="0"/>
    <x v="138"/>
    <x v="29"/>
    <n v="28"/>
    <x v="9"/>
    <s v="TANDAZO COFRE DIEGO PATRICIO"/>
    <s v="RODRIGUEZ SANCHEZ PAMELA RAQUEL"/>
    <s v="ALVEAR JARAMILLO ANDREA PAMELA"/>
    <m/>
    <m/>
    <m/>
    <m/>
    <m/>
    <m/>
    <m/>
    <x v="0"/>
  </r>
  <r>
    <x v="0"/>
    <x v="0"/>
    <s v="BIEN"/>
    <s v="RES"/>
    <s v="RÉGIMEN ESPECIAL"/>
    <x v="0"/>
    <s v="RES-EEQ-GAF003-2020"/>
    <m/>
    <s v="22308 / 22112"/>
    <s v="ADQUISICIÓN DE REPUESTOS GENUINOS PARA EQUIPOS HIDRÁULICOS GRÚAS Y CANASTILLAS DE LA EEQ"/>
    <x v="4"/>
    <n v="249729.65"/>
    <m/>
    <m/>
    <m/>
    <m/>
    <m/>
    <n v="249729.22"/>
    <n v="249729.22"/>
    <n v="0.42999999999301508"/>
    <n v="249728.79"/>
    <x v="138"/>
    <x v="128"/>
    <n v="43"/>
    <x v="6"/>
    <s v="NAVEDA SALAZAR EDISON PATRICIO"/>
    <m/>
    <m/>
    <s v="QUEMCO CIA. LTDA."/>
    <s v="1790395405001"/>
    <s v="Jose Muñoz"/>
    <m/>
    <m/>
    <m/>
    <m/>
    <x v="0"/>
  </r>
  <r>
    <x v="0"/>
    <x v="3"/>
    <s v="BIEN"/>
    <s v="SIE"/>
    <s v="SUBASTA INVERSA ELECTRÓNICA"/>
    <x v="0"/>
    <s v="SIE-EEQ-GGS017-2020"/>
    <m/>
    <n v="22173"/>
    <s v="ADQUISICIÓN DE PRODUCTOS QUÍMICOS PARA LA OPERACIÓN DE LA CENTRAL TÉRMICA GUALBERTO HERNÁNDEZ."/>
    <x v="0"/>
    <n v="15623.5"/>
    <m/>
    <m/>
    <m/>
    <m/>
    <m/>
    <n v="14026"/>
    <n v="13100"/>
    <n v="2523.5"/>
    <n v="11502.5"/>
    <x v="139"/>
    <x v="86"/>
    <n v="64"/>
    <x v="2"/>
    <s v="CAIZA MOROMENACHO JUAN JOSE"/>
    <m/>
    <m/>
    <s v="QUIMICOS SERVICIOS TECNICOS S.A. QUIMSERTEK"/>
    <s v="1792528895001"/>
    <s v="Cristhian Fernando Caiza Caiza"/>
    <m/>
    <m/>
    <m/>
    <m/>
    <x v="0"/>
  </r>
  <r>
    <x v="0"/>
    <x v="3"/>
    <s v="BIEN"/>
    <s v="SIE"/>
    <s v="SUBASTA INVERSA ELECTRÓNICA"/>
    <x v="0"/>
    <s v="SIE-EEQ-GGS028-2020"/>
    <m/>
    <s v="22056 / 22057"/>
    <s v="SUMINISTRO DE DOS CENTROS DE CONTROL DE MOTORES PARA LAS CENTRALES HIDROELÉCTRICAS CUMBAYA Y NAYÓN"/>
    <x v="4"/>
    <n v="167875"/>
    <m/>
    <m/>
    <m/>
    <m/>
    <m/>
    <n v="167875"/>
    <n v="156123.75"/>
    <n v="11751.25"/>
    <n v="156123.75"/>
    <x v="139"/>
    <x v="129"/>
    <n v="120"/>
    <x v="4"/>
    <s v="IDROVO VILLAGRAN JUAN PABLO"/>
    <s v="PANCHI POMBOZA FRANCISCO JAVIER"/>
    <s v="TRUJILLO MAYA ANDREA PAULINA"/>
    <s v="SEIUS S.A."/>
    <s v="0992362464001"/>
    <s v="ALOMOTO ALDANA CHRISTIAN MARIO"/>
    <m/>
    <m/>
    <m/>
    <m/>
    <x v="0"/>
  </r>
  <r>
    <x v="0"/>
    <x v="1"/>
    <s v="OBRA"/>
    <s v="COTBS"/>
    <s v="COTIZACIÓN OBRAS"/>
    <x v="0"/>
    <s v="COTBS-EEQ-GD001-2020"/>
    <m/>
    <n v="5062"/>
    <s v="SERVICIO DE MANO DE OBRA PARA LA REMODELACIÓN DE REDES ELECTRICAS AEREAS EN EL AREA DE SERVICIO DE LA EEQ."/>
    <x v="2"/>
    <m/>
    <m/>
    <m/>
    <m/>
    <m/>
    <m/>
    <m/>
    <m/>
    <n v="0"/>
    <n v="0"/>
    <x v="140"/>
    <x v="130"/>
    <n v="59.458333333335759"/>
    <x v="9"/>
    <s v="BARRERA TORRES MARIA SOL"/>
    <s v="RODRIGUEZ SANCHEZ PAMELA RAQUEL"/>
    <s v=" TANDAZO COFRE DIEGO PATRICIO"/>
    <m/>
    <m/>
    <m/>
    <m/>
    <m/>
    <m/>
    <m/>
    <x v="0"/>
  </r>
  <r>
    <x v="0"/>
    <x v="2"/>
    <s v="SERVICIO"/>
    <s v="LICBS"/>
    <s v="LICITACIÓN BIENES Y SERVICIOS"/>
    <x v="0"/>
    <s v="LICBS-EEQ-GC007-2020"/>
    <m/>
    <n v="4901"/>
    <s v="SERVICIOS TÉCNICOS PARA MANTENIMIENTO Y/O CAMBIOS DE SISTEMAS DE MEDICIÓN, CON INTEGRACIÓN O REPOTENCIACIÓN DE TABLEROS ARMARIOS"/>
    <x v="2"/>
    <m/>
    <m/>
    <m/>
    <m/>
    <m/>
    <m/>
    <m/>
    <m/>
    <n v="0"/>
    <n v="0"/>
    <x v="141"/>
    <x v="37"/>
    <n v="-44134.5"/>
    <x v="10"/>
    <s v="BONILLA MERINO DIOVER STIV"/>
    <s v=" QUIROGA CHANGOLUISA ANGEL MAURICIO"/>
    <s v=" SORIA SANCHEZ BYRON LEONEL"/>
    <m/>
    <m/>
    <m/>
    <m/>
    <m/>
    <m/>
    <m/>
    <x v="0"/>
  </r>
  <r>
    <x v="0"/>
    <x v="1"/>
    <s v="BIEN"/>
    <s v="SIE"/>
    <s v="SUBASTA INVERSA ELECTRÓNICA"/>
    <x v="0"/>
    <s v="SIE-EEQ-GD1P035-2020"/>
    <m/>
    <n v="22019"/>
    <s v="ADQUISICIÓN DE BATERIA DE 12 V, 26 A-HR, 6 CELDAS, RECARGABLE"/>
    <x v="4"/>
    <n v="12344"/>
    <m/>
    <m/>
    <m/>
    <m/>
    <m/>
    <n v="10000"/>
    <n v="6500"/>
    <n v="5844"/>
    <n v="4156"/>
    <x v="142"/>
    <x v="78"/>
    <n v="77.25"/>
    <x v="4"/>
    <s v="JUAQUIN CHASIPANTA"/>
    <m/>
    <m/>
    <s v="NOBREAK S.A."/>
    <s v="1792108497001"/>
    <s v="Carla Elizabeth Revelo Flores"/>
    <m/>
    <m/>
    <m/>
    <m/>
    <x v="0"/>
  </r>
  <r>
    <x v="0"/>
    <x v="3"/>
    <s v="CONSULTORÍA"/>
    <s v="CDC"/>
    <s v="CONSULTORÍA CONTRATACIÓN DIRECTA"/>
    <x v="0"/>
    <s v="CDC-EEQ-GGS002-2020"/>
    <m/>
    <n v="5104"/>
    <s v="DISEÑO DE LA LÍNEA DE SUBTRANSMISIÓN CRISTIANÍA – GUALO A 138 KV"/>
    <x v="4"/>
    <n v="65000"/>
    <m/>
    <m/>
    <m/>
    <m/>
    <m/>
    <n v="45150"/>
    <n v="43700"/>
    <n v="21300"/>
    <n v="23850"/>
    <x v="143"/>
    <x v="73"/>
    <n v="41.25"/>
    <x v="6"/>
    <s v="LEONARDO MONTALVO"/>
    <m/>
    <m/>
    <s v="ENGYWORK CIA. LTDA."/>
    <s v="2390018811001"/>
    <s v="Juan Gabriel Calderón Olivo"/>
    <m/>
    <m/>
    <m/>
    <m/>
    <x v="0"/>
  </r>
  <r>
    <x v="0"/>
    <x v="7"/>
    <s v="CONSULTORÍA"/>
    <s v="CLC"/>
    <s v="CONSULTORÍA LISTA CORTA"/>
    <x v="0"/>
    <s v="CLC-EEQ-PSA002-2020"/>
    <m/>
    <n v="5050"/>
    <s v="MONITOREOS AMBIENTALES DE LAS INSTALACIONES DE GENERACIÓN DE LA EMPRESA ELÉCTRICA"/>
    <x v="2"/>
    <m/>
    <m/>
    <m/>
    <m/>
    <m/>
    <m/>
    <m/>
    <m/>
    <n v="0"/>
    <n v="0"/>
    <x v="143"/>
    <x v="37"/>
    <n v="-44144.75"/>
    <x v="6"/>
    <s v="VIZCAINO GUZMAN VERONICA ESPERANZA"/>
    <s v=" BALSECA GRANJA MILTON VICENTE"/>
    <s v=" BONILLA VALENCIA SARA MARIA"/>
    <m/>
    <m/>
    <m/>
    <m/>
    <m/>
    <m/>
    <m/>
    <x v="0"/>
  </r>
  <r>
    <x v="0"/>
    <x v="1"/>
    <s v="SERVICIO"/>
    <s v="COTBS"/>
    <s v="COTIZACIÓN BIENES Y SERVICIOS"/>
    <x v="0"/>
    <s v="COTBS-EEQ-GD002-2020"/>
    <m/>
    <n v="5092"/>
    <s v="SERVICIO DE MANO DE OBRA PARA TRABAJOS EN REDES DE DISTRIBUCIÓN SUBTERRANEAS DE MEDIO Y BAJO VOLTAJE."/>
    <x v="4"/>
    <n v="305000"/>
    <m/>
    <m/>
    <m/>
    <m/>
    <m/>
    <n v="304395.15000000002"/>
    <n v="289308.21000000002"/>
    <n v="15691.789999999979"/>
    <n v="288703.36000000004"/>
    <x v="144"/>
    <x v="131"/>
    <n v="105.25"/>
    <x v="8"/>
    <s v="TANDAZO COFRE DIEGO PATRICIO"/>
    <s v="RODRIGUEZ SANCHEZ PAMELA RAQUEL"/>
    <s v="MORA LUCERO CARLOS ERNESTO"/>
    <s v="OSCAR OSWALDO PADILLA GALARRAGA"/>
    <s v="1704446580001"/>
    <s v="YANEZ TIMBILA FREDDY JAVIER"/>
    <m/>
    <m/>
    <m/>
    <m/>
    <x v="0"/>
  </r>
  <r>
    <x v="0"/>
    <x v="1"/>
    <s v="OBRA"/>
    <s v="COTOB"/>
    <s v="COTIZACIÓN OBRAS"/>
    <x v="0"/>
    <s v="COTOB-EEQ-GD016-2020"/>
    <m/>
    <n v="5107"/>
    <s v="OBRAS PARA LA CONSTRUCCIÓN Y REMODELACIÓN DE REDES DE MEDIO VOLTAJE Y BAJO VOLTAJE CON REPOTENCIACIÓN DE TRANSFORMADORES BARRIO LA BRETAÑA."/>
    <x v="4"/>
    <n v="315307.71999999997"/>
    <m/>
    <m/>
    <m/>
    <m/>
    <m/>
    <n v="314872.3"/>
    <n v="271516.94130000001"/>
    <n v="43790.778699999966"/>
    <n v="271081.52130000002"/>
    <x v="143"/>
    <x v="132"/>
    <n v="112.25"/>
    <x v="10"/>
    <s v=" CORRO GONZALEZ LUIS RICARDO"/>
    <s v="RODRIGUEZ SANCHEZ PAMELA RAQUEL"/>
    <s v="BARRERA TORRES MARIA SOL"/>
    <s v="LASCANO TORRES MILTON GUSTAVO"/>
    <s v="1705279865001"/>
    <s v="COYAGO CRUZ NUVIA ALEXANDRA"/>
    <m/>
    <m/>
    <m/>
    <m/>
    <x v="0"/>
  </r>
  <r>
    <x v="0"/>
    <x v="1"/>
    <s v="OBRA"/>
    <s v="COTOB"/>
    <s v="COTIZACIÓN OBRAS"/>
    <x v="0"/>
    <s v="COTOB-EEQ-GD017-2020"/>
    <m/>
    <n v="5112"/>
    <s v="OBRAS PARA LA CONSTRUCCIÓN Y REMODELACIÓN DE REDES DE MEDIO Y BAJO VOLTAJE SECTORES BAEZA COLONIAL, EL CHACO Y COSANGA"/>
    <x v="4"/>
    <n v="642719.65"/>
    <m/>
    <m/>
    <m/>
    <m/>
    <m/>
    <n v="642719.65"/>
    <n v="544252.22"/>
    <n v="98467.430000000051"/>
    <n v="544252.22"/>
    <x v="143"/>
    <x v="37"/>
    <n v="-44144.75"/>
    <x v="7"/>
    <s v="ROMERO BAYAS CRISTINA ISABEL"/>
    <s v="NARANJO DEMERA EDISON"/>
    <s v="BARRERA TORRES MARIA SOL"/>
    <s v="FREDDY MAURICIO ANCHALUISA LIMAICO"/>
    <s v="1712904224001"/>
    <m/>
    <m/>
    <m/>
    <m/>
    <m/>
    <x v="0"/>
  </r>
  <r>
    <x v="0"/>
    <x v="6"/>
    <s v="OBRA"/>
    <s v="MCOB"/>
    <s v="MENOR CUANTÍA OBRAS"/>
    <x v="0"/>
    <s v="MCOB-EEQ-GG001-2020"/>
    <m/>
    <n v="5063"/>
    <s v="CONSTRUCCIÓN DE POZO SÉPTICO CENTRAL HIDROELÉCTRICA PASOCHOA"/>
    <x v="4"/>
    <n v="8928.57"/>
    <m/>
    <m/>
    <m/>
    <m/>
    <m/>
    <n v="8433.36"/>
    <m/>
    <n v="8928.57"/>
    <n v="-495.20999999999913"/>
    <x v="143"/>
    <x v="37"/>
    <n v="-44144.75"/>
    <x v="7"/>
    <s v="ROLANDO UTRERAS"/>
    <m/>
    <m/>
    <s v="CONSORCIO CGP"/>
    <s v="1719308478001"/>
    <s v="ENRIQUEZ PUYO OSCAR GABRIEL"/>
    <m/>
    <m/>
    <m/>
    <m/>
    <x v="0"/>
  </r>
  <r>
    <x v="0"/>
    <x v="8"/>
    <s v="OBRA"/>
    <s v="MCOB"/>
    <s v="MENOR CUANTÍA OBRAS"/>
    <x v="0"/>
    <s v="MCOB-EEQ-GPE004-2020"/>
    <m/>
    <n v="4953"/>
    <s v="ADECUACIONES A LAS AGENCIAS DE ATENCIÓN AL CLIENTE Y RECAUDACIÓN GRUPO PERIFÉRICO"/>
    <x v="2"/>
    <n v="0"/>
    <m/>
    <m/>
    <m/>
    <m/>
    <m/>
    <n v="0"/>
    <m/>
    <n v="0"/>
    <n v="0"/>
    <x v="145"/>
    <x v="133"/>
    <n v="416.25"/>
    <x v="10"/>
    <s v="JAIME MORALES"/>
    <m/>
    <m/>
    <m/>
    <m/>
    <m/>
    <m/>
    <m/>
    <m/>
    <m/>
    <x v="0"/>
  </r>
  <r>
    <x v="0"/>
    <x v="0"/>
    <s v="BIEN"/>
    <s v="SIE"/>
    <s v="SUBASTA INVERSA ELECTRÓNICA"/>
    <x v="0"/>
    <s v="SIE-EEQ-GAF026-2020"/>
    <m/>
    <n v="22072"/>
    <s v="ADQUISICIÓN DE 26 (VEINTE Y SEIS) NEUMÁTICOS Y 4 (CUATRO) TUBOS DE NEUMÁTICO, PARA LOS MONTACARGAS DE LA EMPRESA ELÉCTRICA QUITO"/>
    <x v="4"/>
    <n v="10207"/>
    <m/>
    <m/>
    <m/>
    <m/>
    <m/>
    <n v="7221"/>
    <n v="5990"/>
    <n v="4217"/>
    <n v="3004"/>
    <x v="146"/>
    <x v="134"/>
    <n v="57.25"/>
    <x v="4"/>
    <s v="LUIS RODRIGO MORALES SEGOVIA"/>
    <m/>
    <m/>
    <s v="MOLINA PRUNA GALO ALBERTO"/>
    <s v="1709264111001"/>
    <s v="Daniel Esteban Espinosa Sarango"/>
    <m/>
    <m/>
    <m/>
    <m/>
    <x v="0"/>
  </r>
  <r>
    <x v="0"/>
    <x v="3"/>
    <s v="BIEN"/>
    <s v="SIE"/>
    <s v="SUBASTA INVERSA ELECTRÓNICA"/>
    <x v="0"/>
    <s v="SIE-EEQ-GGS029-2020"/>
    <m/>
    <n v="21917"/>
    <s v="INTERCAMBIADORES DE CALOR PARA LAS UNIDADES DE LA CENTRAL TERMOELÉCTRICA GUALBERTO HERNÁNDEZ."/>
    <x v="2"/>
    <m/>
    <m/>
    <m/>
    <m/>
    <m/>
    <m/>
    <m/>
    <m/>
    <n v="0"/>
    <n v="0"/>
    <x v="146"/>
    <x v="86"/>
    <n v="49.25"/>
    <x v="1"/>
    <s v=" SOLA NARANJO IVAN JAVIER"/>
    <s v=" PEREZ MOLINA PATRICIO ERNESTO"/>
    <s v=" USIÑA QUISHPE JOSE PASCUAL"/>
    <m/>
    <m/>
    <m/>
    <m/>
    <m/>
    <m/>
    <m/>
    <x v="0"/>
  </r>
  <r>
    <x v="0"/>
    <x v="6"/>
    <s v="OBRA"/>
    <s v="MCOB"/>
    <s v="MENOR CUANTÍA OBRAS"/>
    <x v="0"/>
    <s v="MCOB-EEQ-GG002-2020"/>
    <m/>
    <n v="5100"/>
    <s v="OBRAS CIVILES DE ADECUACIÓN PARA LAS BODEGAS DE ALMACENAMIENTO DE PRODUCTOS QUÍMICOS Y DESECHOS DE LAS CENTRALES DE GENERACIÓN"/>
    <x v="2"/>
    <m/>
    <m/>
    <m/>
    <m/>
    <m/>
    <m/>
    <m/>
    <m/>
    <n v="0"/>
    <n v="0"/>
    <x v="147"/>
    <x v="135"/>
    <n v="178.25"/>
    <x v="7"/>
    <s v="ROLANDO UTRERAS"/>
    <m/>
    <m/>
    <m/>
    <m/>
    <m/>
    <m/>
    <m/>
    <m/>
    <m/>
    <x v="0"/>
  </r>
  <r>
    <x v="0"/>
    <x v="0"/>
    <s v="SERVICIO"/>
    <s v="SIE"/>
    <s v="SUBASTA INVERSA ELECTRÓNICA"/>
    <x v="0"/>
    <s v="SIE-EEQ-GAF027-2020"/>
    <m/>
    <n v="5022"/>
    <s v="SERVICIO DE MANTENIMIENTO DE EXTINTORES DE LA EEQ."/>
    <x v="4"/>
    <n v="64949.25"/>
    <m/>
    <m/>
    <m/>
    <m/>
    <m/>
    <n v="46028.03"/>
    <n v="42806.04"/>
    <n v="22143.21"/>
    <n v="23884.82"/>
    <x v="148"/>
    <x v="86"/>
    <n v="47.25"/>
    <x v="1"/>
    <s v="SEBASTIAN HERMOSA"/>
    <m/>
    <m/>
    <s v="DIAZ PAREDES CARLOS ELIAS"/>
    <s v="1708323447001"/>
    <s v="John Oswaldo Márquez Guzmán"/>
    <m/>
    <m/>
    <m/>
    <m/>
    <x v="0"/>
  </r>
  <r>
    <x v="0"/>
    <x v="1"/>
    <s v="BIEN"/>
    <s v="SIE"/>
    <s v="SUBASTA INVERSA ELECTRÓNICA"/>
    <x v="0"/>
    <s v="SIE-EEQ-GD1O040-2020"/>
    <m/>
    <n v="22353"/>
    <s v="ADQUISICIÓN DE CÁMARAS FOTOGRÁFICAS DIGITALES"/>
    <x v="2"/>
    <m/>
    <m/>
    <m/>
    <m/>
    <m/>
    <m/>
    <m/>
    <m/>
    <n v="0"/>
    <n v="0"/>
    <x v="149"/>
    <x v="136"/>
    <n v="55.208333333335759"/>
    <x v="0"/>
    <s v="SANTIAGO PEÑAFIEL"/>
    <m/>
    <m/>
    <m/>
    <m/>
    <m/>
    <m/>
    <m/>
    <m/>
    <m/>
    <x v="0"/>
  </r>
  <r>
    <x v="0"/>
    <x v="4"/>
    <s v="SERVICIO"/>
    <s v="RES"/>
    <s v="RÉGIMEN ESPECIAL"/>
    <x v="0"/>
    <s v="RES-EEQ-GPL007-2020"/>
    <m/>
    <n v="5099"/>
    <s v="SERVICIO DE SOPORTE Y LICENCIAMIENTO PARA ANTIVIRUS ESTACIONES DE TRABAJO"/>
    <x v="2"/>
    <m/>
    <m/>
    <m/>
    <m/>
    <m/>
    <m/>
    <m/>
    <m/>
    <n v="0"/>
    <n v="0"/>
    <x v="150"/>
    <x v="125"/>
    <n v="13.25"/>
    <x v="6"/>
    <s v="JACKELINE LOPEZ"/>
    <m/>
    <m/>
    <m/>
    <m/>
    <m/>
    <m/>
    <m/>
    <m/>
    <m/>
    <x v="0"/>
  </r>
  <r>
    <x v="0"/>
    <x v="0"/>
    <s v="BIEN"/>
    <s v="RES"/>
    <s v="RÉGIMEN ESPECIAL"/>
    <x v="0"/>
    <s v="RES-EEQ-GAF004-2020"/>
    <m/>
    <n v="22088"/>
    <s v="ADQUISICIÓN DE ACEITES LUBRICANTES PARA LA EMPRESA ELÉCTRICA QUITO"/>
    <x v="0"/>
    <n v="40875.980000000003"/>
    <m/>
    <m/>
    <m/>
    <m/>
    <m/>
    <n v="40875.980000000003"/>
    <n v="40875.980000000003"/>
    <n v="0"/>
    <n v="40875.980000000003"/>
    <x v="147"/>
    <x v="137"/>
    <n v="49.25"/>
    <x v="6"/>
    <s v="SANTIAGO MORALES"/>
    <m/>
    <m/>
    <s v="EMPRESA PÚBLICA DE HIDROCARBUROS DEL ECUADOR EP PETROECUADOR"/>
    <s v="1768153530001"/>
    <s v="Roberto Stalin Toapanta Luna"/>
    <m/>
    <m/>
    <m/>
    <m/>
    <x v="0"/>
  </r>
  <r>
    <x v="0"/>
    <x v="3"/>
    <s v="BIEN"/>
    <s v="RES"/>
    <s v="RÉGIMEN ESPECIAL"/>
    <x v="0"/>
    <s v="RES-EEQ-GGS007-2020"/>
    <m/>
    <n v="22307"/>
    <s v="TABLERO DE MEDIDORES PARA EXTERIOR, MODULAR, CON ACCESORIOS Y EQUIPOS ANTICONDENSACIÓN, ION8650 6U, BORNERAS DE CONTROL/CORRIENTE/VOLTAJE, SOCKET DE INSTALACIÓN, BORNERAS LANDIS TVS14"/>
    <x v="4"/>
    <n v="70000"/>
    <m/>
    <m/>
    <m/>
    <m/>
    <m/>
    <n v="69738.41"/>
    <n v="69738.41"/>
    <n v="261.58999999999651"/>
    <n v="69476.820000000007"/>
    <x v="151"/>
    <x v="138"/>
    <n v="20.458333333335759"/>
    <x v="6"/>
    <s v="LEONARDO MONTALVO"/>
    <m/>
    <m/>
    <s v="ELSYSTEC S.A."/>
    <s v="1791903129001"/>
    <s v="Juan Gabriel Calderón Olivo"/>
    <m/>
    <m/>
    <m/>
    <m/>
    <x v="0"/>
  </r>
  <r>
    <x v="0"/>
    <x v="1"/>
    <s v="SERVICIO"/>
    <s v="COTBS"/>
    <s v="COTIZACIÓN BIENES Y SERVICIOS"/>
    <x v="0"/>
    <s v="COTBS-EEQ-GD003-2020"/>
    <m/>
    <n v="5124"/>
    <s v="SERVICIO DE ALBAÑILERÍA PARA CONSTRUCCIÓN DE REDES DE ALUMBRADO PÚBLICO SOTERRADAS EN EL ÁREA DE SERVICIO EEQ."/>
    <x v="2"/>
    <m/>
    <m/>
    <m/>
    <m/>
    <m/>
    <m/>
    <m/>
    <m/>
    <n v="0"/>
    <n v="0"/>
    <x v="152"/>
    <x v="37"/>
    <n v="-44158"/>
    <x v="8"/>
    <s v="NARANJO DEMERA EDISON"/>
    <s v="PAREDES VARGAS ESTEBAN DARIO"/>
    <s v="ZAPATA VERDEZOTO JOSE DAMIAN"/>
    <m/>
    <m/>
    <m/>
    <m/>
    <m/>
    <m/>
    <m/>
    <x v="0"/>
  </r>
  <r>
    <x v="0"/>
    <x v="1"/>
    <s v="OBRA"/>
    <s v="COTOB"/>
    <s v="COTIZACIÓN OBRAS"/>
    <x v="0"/>
    <s v="COTOB-EEQ-GD018-2020"/>
    <m/>
    <n v="4854"/>
    <s v="OBRA PARA REPARACIÓN Y CONSTRUCCIÓN DE INFRAESTRUCTURA CIVIL MENOR EN EL ÁREA DE SERVICIO DE LA EEQ."/>
    <x v="2"/>
    <m/>
    <m/>
    <m/>
    <m/>
    <m/>
    <m/>
    <m/>
    <m/>
    <n v="0"/>
    <n v="0"/>
    <x v="153"/>
    <x v="37"/>
    <n v="-44159"/>
    <x v="9"/>
    <s v="TANDAZO COFRE DIEGO PATRICIO"/>
    <s v="RODRIGUEZ SANCHEZ PAMELA RAQUEL"/>
    <s v="ALVEAR JARAMILLO ANDREA PAMELA"/>
    <m/>
    <m/>
    <m/>
    <m/>
    <m/>
    <m/>
    <m/>
    <x v="0"/>
  </r>
  <r>
    <x v="0"/>
    <x v="2"/>
    <s v="BIEN"/>
    <s v="SIE"/>
    <s v="SUBASTA INVERSA ELECTRÓNICA"/>
    <x v="0"/>
    <s v="SIE-EEQ-GC021-2020"/>
    <m/>
    <n v="21901"/>
    <s v="ADQUISICIÓN DE BASES METÁLICAS TIPO SOCKET PARA CONTADORES ELECTRÓNICOS DE MEDICIÓN DIRECTA"/>
    <x v="0"/>
    <n v="60657.32"/>
    <m/>
    <m/>
    <m/>
    <m/>
    <m/>
    <n v="51505.18"/>
    <n v="48539.4"/>
    <n v="12117.919999999998"/>
    <n v="39387.26"/>
    <x v="152"/>
    <x v="139"/>
    <n v="77"/>
    <x v="5"/>
    <s v="ROJAS ALQUINGA JORGEHUMBERTO"/>
    <m/>
    <m/>
    <s v="ROSARIO QUEZADA ULVIA VICENTA"/>
    <s v="1715470884001"/>
    <s v="COCHAMBAY CÓNDOR HENRY FABRICIO"/>
    <m/>
    <m/>
    <m/>
    <m/>
    <x v="0"/>
  </r>
  <r>
    <x v="0"/>
    <x v="1"/>
    <s v="BIEN"/>
    <s v="SIE"/>
    <s v="SUBASTA INVERSA ELECTRÓNICA"/>
    <x v="0"/>
    <s v="SIE-EEQ-GD1C042-2020"/>
    <m/>
    <n v="22382"/>
    <s v="ADQUISICIÓN DE LUMINARIAS CON LÁMPARAS DE VAPOR SODIO, ALTA PRESIÓN, CERRADAS VARIAS POTENCIAS, CON CARCASA DE ALUMINIO, SIN FOTOCONTROL"/>
    <x v="2"/>
    <m/>
    <m/>
    <m/>
    <m/>
    <m/>
    <m/>
    <m/>
    <m/>
    <n v="0"/>
    <n v="0"/>
    <x v="153"/>
    <x v="37"/>
    <n v="-44159"/>
    <x v="0"/>
    <s v="NARANJO DEMERA EDISON"/>
    <s v="ZAPATA VERDEZOTO JOSE DAMIAN"/>
    <s v="PAREDES VARGAS ESTEBAN DARIO"/>
    <m/>
    <m/>
    <m/>
    <m/>
    <m/>
    <m/>
    <m/>
    <x v="0"/>
  </r>
  <r>
    <x v="0"/>
    <x v="1"/>
    <s v="BIEN"/>
    <s v="SIE"/>
    <s v="SUBASTA INVERSA ELECTRÓNICA"/>
    <x v="0"/>
    <s v="SIE-EEQ-GD1P041-2020"/>
    <m/>
    <n v="22344"/>
    <s v="ADQUISICIÓN DE DRON CON CAMARA DE VIDEO"/>
    <x v="2"/>
    <m/>
    <m/>
    <m/>
    <m/>
    <m/>
    <m/>
    <m/>
    <m/>
    <n v="0"/>
    <n v="0"/>
    <x v="154"/>
    <x v="32"/>
    <n v="38"/>
    <x v="5"/>
    <s v="PUGA CHÁVEZ LAUREANO GERMÁN"/>
    <m/>
    <m/>
    <m/>
    <m/>
    <m/>
    <m/>
    <m/>
    <m/>
    <m/>
    <x v="0"/>
  </r>
  <r>
    <x v="0"/>
    <x v="4"/>
    <s v="SERVICIO"/>
    <s v="SIE"/>
    <s v="SUBASTA INVERSA ELECTRÓNICA"/>
    <x v="0"/>
    <s v="SIE-EEQ-TIC012-2020"/>
    <m/>
    <n v="5052"/>
    <s v="SERVICIO DE IMPRESIÓN, FOTOCOPIADO Y ESCANEADO DE DOCUMENTOS"/>
    <x v="2"/>
    <m/>
    <m/>
    <m/>
    <m/>
    <m/>
    <m/>
    <m/>
    <m/>
    <n v="0"/>
    <n v="0"/>
    <x v="153"/>
    <x v="37"/>
    <n v="-44159"/>
    <x v="5"/>
    <s v="ARAUJO VILLALBA MIGUEL DANILO"/>
    <s v="JACOME CUJI DIEGO EFRAIN"/>
    <s v="ORTIZ TULCAN BOLIVAR PATRICIO"/>
    <m/>
    <m/>
    <m/>
    <m/>
    <m/>
    <m/>
    <m/>
    <x v="0"/>
  </r>
  <r>
    <x v="0"/>
    <x v="3"/>
    <s v="OBRA"/>
    <s v="COTBS"/>
    <s v="COTIZACIÓN BIENES Y SERVICIOS"/>
    <x v="0"/>
    <s v="COTBS-EEQ-GGS06-2020"/>
    <m/>
    <n v="22214"/>
    <s v="REPOTENCIACIÓN DE LA TORRE DE ENFRIAMIENTO DE LA CENTRAL TÉRMICA GUALBERTO HERNÁNDEZ."/>
    <x v="4"/>
    <n v="312500"/>
    <m/>
    <m/>
    <m/>
    <m/>
    <m/>
    <n v="311672"/>
    <n v="303880"/>
    <n v="8620"/>
    <n v="303052"/>
    <x v="155"/>
    <x v="37"/>
    <n v="-44167.791666666664"/>
    <x v="9"/>
    <s v="PEREZ MOLINA PATRICIO ERNESTO"/>
    <s v="SOLA NARANJO IVAN JAVIER"/>
    <s v="SALAZAR ZUÑIGA ANDRES AUGUSTO"/>
    <s v="INDUSTRIA Y COMERCIAL BLK INGENIERIA I&amp;CBLKI CIA. LTDA."/>
    <s v="1793021646001"/>
    <m/>
    <m/>
    <m/>
    <m/>
    <m/>
    <x v="0"/>
  </r>
  <r>
    <x v="0"/>
    <x v="3"/>
    <s v="BIEN"/>
    <s v="LICBS"/>
    <s v="LICITACIÓN BIENES Y SERVICIOS"/>
    <x v="0"/>
    <s v="LICBS-EEQ-GGS03-2020"/>
    <m/>
    <n v="22190"/>
    <s v="CENTRIFUGADORAS DE ACEITE PARA LAS UNIDADES DE GENERACIÓN DE LA CENTRAL TERMOELÉCTRICA GUALBERTO HERNÁNDEZ"/>
    <x v="4"/>
    <n v="1200000"/>
    <m/>
    <m/>
    <m/>
    <m/>
    <m/>
    <n v="800181.24"/>
    <n v="789000"/>
    <n v="411000"/>
    <n v="389181.24"/>
    <x v="156"/>
    <x v="140"/>
    <n v="163.25"/>
    <x v="7"/>
    <s v=" SOLA NARANJO IVAN JAVIER"/>
    <s v="PEREZ MOLINA PATRICIO ERNESTO"/>
    <s v="MENESES IZA HUGO PATRICIO"/>
    <s v="MASTERSOLUTION S.A."/>
    <s v="1791436202001"/>
    <s v="QUISHPE USIÑA JOSE PASCUAL"/>
    <m/>
    <m/>
    <m/>
    <m/>
    <x v="0"/>
  </r>
  <r>
    <x v="0"/>
    <x v="0"/>
    <s v="BIEN"/>
    <s v="SIE"/>
    <s v="SUBASTA INVERSA ELECTRÓNICA"/>
    <x v="0"/>
    <s v="SIE-EEQ-GAF028-2020"/>
    <m/>
    <n v="22005"/>
    <s v="ADQUISICIÓN DE ELECTRODOS DE VARIOS TIPOS PARA TRABAJOS DE PRODUCCIÓN, CONSTRUCCION Y MANTENIMIENTO DE BIENES EN METAL DE LA EEQ."/>
    <x v="2"/>
    <m/>
    <m/>
    <m/>
    <m/>
    <m/>
    <m/>
    <m/>
    <m/>
    <n v="0"/>
    <n v="0"/>
    <x v="157"/>
    <x v="37"/>
    <n v="-44161.791666666664"/>
    <x v="2"/>
    <s v="MARCO CEVALLOS"/>
    <m/>
    <m/>
    <m/>
    <m/>
    <m/>
    <m/>
    <m/>
    <m/>
    <m/>
    <x v="0"/>
  </r>
  <r>
    <x v="0"/>
    <x v="1"/>
    <s v="BIEN"/>
    <s v="SIE"/>
    <s v="SUBASTA INVERSA ELECTRÓNICA"/>
    <x v="0"/>
    <s v="SIE-EEQ-GD1B043-2020"/>
    <m/>
    <n v="22384"/>
    <s v="ADQUISICIÓN DE SECCIONALIZADORES ELECTRÓNICOS AUTOMÁTICOS, UNIPOLARES ABIERTOS"/>
    <x v="4"/>
    <n v="103800"/>
    <m/>
    <m/>
    <m/>
    <m/>
    <m/>
    <n v="54600"/>
    <n v="45813"/>
    <n v="57987"/>
    <n v="-3387"/>
    <x v="158"/>
    <x v="88"/>
    <n v="72.25"/>
    <x v="4"/>
    <s v="BEATRIZ TIPAN"/>
    <m/>
    <m/>
    <s v="FURCHETSA S.A."/>
    <s v="0992360356001"/>
    <s v="REVELO FLORES CARLA ELIZABETH"/>
    <m/>
    <m/>
    <m/>
    <m/>
    <x v="0"/>
  </r>
  <r>
    <x v="0"/>
    <x v="3"/>
    <s v="BIEN"/>
    <s v="SIE"/>
    <s v="SUBASTA INVERSA ELECTRÓNICA"/>
    <x v="0"/>
    <s v="SIE-EEQ-GGS031-2020"/>
    <m/>
    <n v="22143"/>
    <s v="ADQUISICIÓN DE CONDUCTOR DE ALTA TEMPERATURA 1000 AMPERIOS, INCLUYE EL SUMINISTRO DE HERRAJES DE ALTA TEMPERATURA"/>
    <x v="2"/>
    <m/>
    <m/>
    <m/>
    <m/>
    <m/>
    <m/>
    <m/>
    <m/>
    <n v="0"/>
    <n v="0"/>
    <x v="156"/>
    <x v="37"/>
    <n v="-44165.75"/>
    <x v="4"/>
    <s v="CARRERA SILVA JUAN GABRIEL"/>
    <s v=" MUÑOZ ONTANEDA CHRISTIAN RODRIGO"/>
    <s v=" GAVILEMA TIPANTUÑA PAUL EDUARDO"/>
    <m/>
    <m/>
    <m/>
    <m/>
    <m/>
    <m/>
    <m/>
    <x v="0"/>
  </r>
  <r>
    <x v="0"/>
    <x v="4"/>
    <s v="BIEN"/>
    <s v="SIE"/>
    <s v="SUBASTA INVERSA ELECTRÓNICA"/>
    <x v="0"/>
    <s v="SIE-EEQ-TIC011-2020"/>
    <m/>
    <n v="22336"/>
    <s v="ADQUISICIÓN DE COMPUTADORAS DE ESCRITORIO TODO EN UNO, PORTÁTILES Y WORKSTATIONS"/>
    <x v="2"/>
    <m/>
    <m/>
    <m/>
    <m/>
    <m/>
    <m/>
    <m/>
    <m/>
    <n v="0"/>
    <n v="0"/>
    <x v="159"/>
    <x v="37"/>
    <n v="-44165.791666666664"/>
    <x v="0"/>
    <s v="ORTIZ TULCAN BOLIVAR PATRICIO"/>
    <s v="CHAVEZ CHAQUINGA MARIA JOSE"/>
    <s v="JACOME CUJI DIEGO EFRAIN"/>
    <m/>
    <m/>
    <m/>
    <m/>
    <m/>
    <m/>
    <m/>
    <x v="0"/>
  </r>
  <r>
    <x v="0"/>
    <x v="0"/>
    <s v="SERVICIO"/>
    <s v="RES"/>
    <s v="RÉGIMEN ESPECIAL"/>
    <x v="0"/>
    <s v="RES-EEQ-GAF005-2020"/>
    <m/>
    <n v="5109"/>
    <s v="SERVICIO DE MANTENIMIENTO PREVENTIVO, CORRECTIVO Y DE EMERGENCIA DE LOS ASCENSORES MARCA MITSUBISHI DEL EDIFICIO MARIANA DE JESÚS DE LA EMPRESA ELÉCTRICA QUITO"/>
    <x v="2"/>
    <m/>
    <m/>
    <m/>
    <m/>
    <m/>
    <m/>
    <m/>
    <m/>
    <n v="0"/>
    <n v="0"/>
    <x v="158"/>
    <x v="130"/>
    <n v="27.25"/>
    <x v="6"/>
    <s v="PILAY PONCE DIANA ESTELA"/>
    <m/>
    <m/>
    <m/>
    <m/>
    <m/>
    <m/>
    <m/>
    <m/>
    <m/>
    <x v="0"/>
  </r>
  <r>
    <x v="0"/>
    <x v="3"/>
    <s v="BIEN"/>
    <s v="SIE"/>
    <s v="SUBASTA INVERSA ELECTRÓNICA"/>
    <x v="0"/>
    <s v="SIE-EEQ-GGS032-2020"/>
    <m/>
    <n v="22286"/>
    <s v="ADQUISICIÓN DE CABLES DE CONTROL Y FUERZA VARIOS TIPOS"/>
    <x v="2"/>
    <m/>
    <m/>
    <m/>
    <m/>
    <m/>
    <m/>
    <m/>
    <m/>
    <n v="0"/>
    <n v="0"/>
    <x v="160"/>
    <x v="37"/>
    <n v="-44167"/>
    <x v="4"/>
    <s v="CALDERON OLIVO JUAN GABRIEL"/>
    <s v="MOLINA BAUTISTA CARLOS AUGUSTO"/>
    <s v="ULLAURI ROSILLO MARLON VINICIO"/>
    <m/>
    <m/>
    <m/>
    <m/>
    <m/>
    <m/>
    <m/>
    <x v="0"/>
  </r>
  <r>
    <x v="0"/>
    <x v="3"/>
    <s v="SERVICIO"/>
    <s v="RES"/>
    <s v="RÉGIMEN ESPECIAL"/>
    <x v="0"/>
    <s v="RES-EEQ-GGS010-2020"/>
    <m/>
    <n v="22185"/>
    <s v="SUMINISTRO DE UN MODULO DEL REGULADOR DE VELOCIDAD REIVAX"/>
    <x v="2"/>
    <m/>
    <m/>
    <m/>
    <m/>
    <m/>
    <m/>
    <m/>
    <m/>
    <n v="0"/>
    <n v="0"/>
    <x v="161"/>
    <x v="37"/>
    <n v="-44168"/>
    <x v="6"/>
    <s v="SALCEDO GARCES JAINE RICARDO"/>
    <m/>
    <m/>
    <m/>
    <m/>
    <m/>
    <m/>
    <m/>
    <m/>
    <m/>
    <x v="0"/>
  </r>
  <r>
    <x v="0"/>
    <x v="4"/>
    <s v="SERVICIO"/>
    <s v="RES"/>
    <s v="RÉGIMEN ESPECIAL"/>
    <x v="0"/>
    <s v="RES-EEQ-GPL008-2020"/>
    <m/>
    <n v="5099"/>
    <s v="SERVICIO DE SOPORTE Y LICENCIAMIENTO PARA ANTIVIRUS ESTACIONES DE TRABAJO"/>
    <x v="4"/>
    <n v="43000"/>
    <m/>
    <m/>
    <m/>
    <m/>
    <m/>
    <n v="37760.699999999997"/>
    <n v="37760.699999999997"/>
    <n v="5239.3000000000029"/>
    <n v="32521.399999999994"/>
    <x v="162"/>
    <x v="141"/>
    <n v="43"/>
    <x v="6"/>
    <s v="LÓPEZ ARIAS JACKELINE ALEXANDRA"/>
    <m/>
    <m/>
    <s v="CORPORACIÓN NACIONAL DE TELECOMUNICACIONES CNT EP"/>
    <s v="1768152560001"/>
    <s v="Mónica Alexandra Pilacuan Erazo"/>
    <m/>
    <m/>
    <m/>
    <m/>
    <x v="0"/>
  </r>
  <r>
    <x v="0"/>
    <x v="1"/>
    <s v="BIEN"/>
    <s v="SIE"/>
    <s v="SUBASTA INVERSA ELECTRÓNICA"/>
    <x v="0"/>
    <s v="SIE-EEQ-GD1O044-2020"/>
    <m/>
    <n v="22393"/>
    <s v="ADQUISICIÓN DE MARTILLO DEMOLEDOR ROMPEPAVIMENTO ELECTRICO"/>
    <x v="0"/>
    <n v="54000"/>
    <m/>
    <m/>
    <m/>
    <m/>
    <m/>
    <n v="27900"/>
    <n v="25930"/>
    <n v="28070"/>
    <n v="-170"/>
    <x v="160"/>
    <x v="142"/>
    <n v="50"/>
    <x v="1"/>
    <s v="REVELO RUIZ JORGE EDUARDO"/>
    <m/>
    <m/>
    <s v="ACERO COMERCIAL ECUATORIANO S.A."/>
    <s v="1790008959001"/>
    <s v="REVELO FLORES CARLA ELIZABETH"/>
    <m/>
    <m/>
    <m/>
    <m/>
    <x v="0"/>
  </r>
  <r>
    <x v="0"/>
    <x v="3"/>
    <s v="SERVICIO"/>
    <s v="RES"/>
    <s v="RÉGIMEN ESPECIAL"/>
    <x v="0"/>
    <s v="RES-EEQ-GGS008-2020"/>
    <m/>
    <n v="22350"/>
    <s v="SUMINISTRO DEL SISTEMA DE CONTROL DE LA CENTRAL HIDROELÉCTRICA NAYÓN"/>
    <x v="2"/>
    <m/>
    <m/>
    <m/>
    <m/>
    <m/>
    <m/>
    <m/>
    <m/>
    <n v="0"/>
    <n v="0"/>
    <x v="161"/>
    <x v="37"/>
    <n v="-44168"/>
    <x v="6"/>
    <s v="TRUJILLO MAYA ANDREA PAULINA"/>
    <m/>
    <m/>
    <m/>
    <m/>
    <m/>
    <m/>
    <m/>
    <m/>
    <m/>
    <x v="0"/>
  </r>
  <r>
    <x v="0"/>
    <x v="0"/>
    <s v="BIEN"/>
    <s v="SIE"/>
    <s v="SUBASTA INVERSA ELECTRÓNICA"/>
    <x v="0"/>
    <s v="SIE-EEQ-GAF030-2020"/>
    <m/>
    <n v="22372"/>
    <s v="ADQUISICIÓN DE TUBOS DE ACERO NEGROS Y ESTRUCTURALES PARA SER UTILIZADOS EN LA CONSTRUCCIÓN DE POSTES METALICOS ORNAMENTALES Y REPOTENCIACION DE VEHICULOS GRUAS DE LA EEQ."/>
    <x v="4"/>
    <n v="33765.199999999997"/>
    <m/>
    <m/>
    <m/>
    <m/>
    <m/>
    <n v="30110.46"/>
    <n v="29100"/>
    <n v="4665.1999999999971"/>
    <n v="25445.260000000002"/>
    <x v="161"/>
    <x v="143"/>
    <n v="55"/>
    <x v="3"/>
    <s v="CEVALLOS COLLAGUAZO MARCO FABIAN"/>
    <m/>
    <m/>
    <s v="PAREDES REDROBAN ANA LUCIA"/>
    <s v="1802515294001"/>
    <s v="CASTRO RAMIREZ DIEGO JAVIER"/>
    <m/>
    <m/>
    <m/>
    <m/>
    <x v="0"/>
  </r>
  <r>
    <x v="0"/>
    <x v="1"/>
    <s v="OBRA"/>
    <s v="COTOB"/>
    <s v="COTIZACIÓN OBRAS"/>
    <x v="0"/>
    <s v="COTOB-EEQ-GD019-2020"/>
    <m/>
    <n v="5144"/>
    <s v="OBRAS PARA LA REMODELACIÓN Y REPOTENCIACION DE REDES DE MV, BV, Y AP, SECTORES CUMBAYA Y EL QUINCHE CALIDAD 2018."/>
    <x v="3"/>
    <m/>
    <m/>
    <m/>
    <m/>
    <m/>
    <m/>
    <m/>
    <m/>
    <n v="0"/>
    <n v="0"/>
    <x v="163"/>
    <x v="32"/>
    <n v="19.25"/>
    <x v="10"/>
    <s v="CORRO GONZALEZ LUIS RICARDO"/>
    <s v=" NARANJO DEMERA EDISON"/>
    <s v=" BARRERA TORRES MARIA SOL"/>
    <m/>
    <m/>
    <m/>
    <m/>
    <m/>
    <m/>
    <m/>
    <x v="0"/>
  </r>
  <r>
    <x v="0"/>
    <x v="3"/>
    <s v="BIEN"/>
    <s v="RES"/>
    <s v="RÉGIMEN ESPECIAL"/>
    <x v="0"/>
    <s v="RES-EEQ-GGS009-2020"/>
    <m/>
    <n v="22228"/>
    <s v="ADQUISICIÓN DE REPUESTOS ORIGINALES NUEVOS SIN USO NO MODIFICADOS PARA LAS CENTRIFUGADORAS DE ACEITE DE SISTEMA DE LAS UNIDADES DE GENERACIÓN DE LA CENTRAL TÉRMICA GUALBERTO HERNÁNDEZ"/>
    <x v="0"/>
    <n v="40000"/>
    <m/>
    <m/>
    <m/>
    <m/>
    <m/>
    <n v="30400"/>
    <n v="26595"/>
    <n v="13405"/>
    <n v="16995"/>
    <x v="163"/>
    <x v="86"/>
    <n v="21.25"/>
    <x v="6"/>
    <s v="FREDDY PEÑAFIEL"/>
    <m/>
    <m/>
    <s v="HIVIMAR S.A."/>
    <s v="0990129185001"/>
    <s v="Cristhian Fernando Caiza Caiza"/>
    <m/>
    <m/>
    <m/>
    <m/>
    <x v="0"/>
  </r>
  <r>
    <x v="0"/>
    <x v="0"/>
    <s v="CONSULTORÍA"/>
    <s v="CDC"/>
    <s v="CONSULTORÍA CONTRATACIÓN DIRECTA"/>
    <x v="0"/>
    <s v="CDC-EEQ-GAF006-2020"/>
    <m/>
    <n v="4886"/>
    <s v="CONTRATACIÓN DE COMISARIO PARA LA REVISIÓN DE LOS ESTADOS FINANCIEROS DEL EJERCICIO ECONÓMICO TERMINADO AL 31 DE DICIEMBRE DE 2018 Y 2019."/>
    <x v="0"/>
    <n v="21000"/>
    <m/>
    <m/>
    <m/>
    <m/>
    <m/>
    <n v="18000"/>
    <n v="18000"/>
    <n v="3000"/>
    <n v="15000"/>
    <x v="164"/>
    <x v="144"/>
    <n v="31.25"/>
    <x v="6"/>
    <s v="FANNY CASTELLANOS"/>
    <m/>
    <m/>
    <s v="IVAN IGLESIAS &amp;_x000a_ASOCIADOS CIA. LTDA."/>
    <s v="1791995023001"/>
    <s v=" Ana Belén Monta Ganchala"/>
    <m/>
    <m/>
    <m/>
    <m/>
    <x v="0"/>
  </r>
  <r>
    <x v="0"/>
    <x v="1"/>
    <s v="SERVICIO"/>
    <s v="COTBS"/>
    <s v="COTIZACIÓN BIENES Y SERVICIOS"/>
    <x v="0"/>
    <s v="COTBS-EEQ-GD004-2020"/>
    <m/>
    <n v="5036"/>
    <s v="SERVICIO DE MANTENIMIENTO PARA POSTES Y DUCTOS DE LA EEQ QUE REGISTRAN AFECTACIONES POR ARRENDATARIOS"/>
    <x v="2"/>
    <m/>
    <m/>
    <m/>
    <m/>
    <m/>
    <m/>
    <m/>
    <m/>
    <n v="0"/>
    <n v="0"/>
    <x v="165"/>
    <x v="37"/>
    <n v="-44179.75"/>
    <x v="7"/>
    <s v="ZEA PINTO MIGUEL ANTONIO"/>
    <s v="YADAICELA CANDO JULIO ANDRES"/>
    <s v="LLUMIQUINGA JIMENEZ ANDREA YADIRA"/>
    <m/>
    <m/>
    <m/>
    <m/>
    <m/>
    <m/>
    <m/>
    <x v="0"/>
  </r>
  <r>
    <x v="0"/>
    <x v="1"/>
    <s v="SERVICIO"/>
    <s v="COTBS"/>
    <s v="COTIZACIÓN BIENES Y SERVICIOS"/>
    <x v="0"/>
    <s v="COTBS-EEQ-GD005-2020"/>
    <m/>
    <n v="5037"/>
    <s v="SERVICIO DE TRABAJOS OPERATIVOS EN POSTES Y DUCTOS DE LA EEQ QUE SE ENCUENTRAN EN ARRENDAMIENTO."/>
    <x v="4"/>
    <n v="357142.86"/>
    <m/>
    <m/>
    <m/>
    <m/>
    <m/>
    <n v="342826.58"/>
    <n v="256586.23999999999"/>
    <n v="100556.62"/>
    <n v="242269.96000000002"/>
    <x v="164"/>
    <x v="131"/>
    <n v="76.25"/>
    <x v="8"/>
    <s v="ZEA PINTO MIGUEL ANTONIO"/>
    <s v=" YADAICELA CANDO JULIO ANDRES"/>
    <s v="LLUMIQUINGA JIMENEZ ANDREA YADIRA"/>
    <s v="LEODAN PATRICIO RUIZ FLORES"/>
    <s v="1713544649001"/>
    <s v="ESCOBAR VALLEJO CARINA VALERIA"/>
    <m/>
    <m/>
    <m/>
    <m/>
    <x v="0"/>
  </r>
  <r>
    <x v="0"/>
    <x v="0"/>
    <s v="BIEN"/>
    <s v="CPN"/>
    <s v="PRODUCCIÓN NACIONAL"/>
    <x v="0"/>
    <s v="CPN-EEQ-GAF006-2020"/>
    <m/>
    <m/>
    <s v="ADQUISICIÓN DE 1 MONTACARGAS ELÉCTRICO DE 1.5 TONELADAS DE CAPACIDAD QUE CUMPLAN CON EL PRINCIPIO DE VIGENCIA TECNOLÓGICA"/>
    <x v="1"/>
    <n v="0"/>
    <m/>
    <m/>
    <m/>
    <m/>
    <m/>
    <n v="0"/>
    <m/>
    <n v="0"/>
    <n v="0"/>
    <x v="166"/>
    <x v="116"/>
    <n v="7.375"/>
    <x v="1"/>
    <s v="CARDENAS AGUILAR LUIS ALFONSO"/>
    <m/>
    <m/>
    <m/>
    <m/>
    <m/>
    <m/>
    <m/>
    <m/>
    <m/>
    <x v="0"/>
  </r>
  <r>
    <x v="0"/>
    <x v="1"/>
    <s v="BIEN"/>
    <s v="SIE"/>
    <s v="SUBASTA INVERSA ELECTRÓNICA"/>
    <x v="0"/>
    <s v="SIE-EEQ-GD1B046-2020"/>
    <m/>
    <n v="22446"/>
    <s v="ADQUISICIÓN DE PARARRAYOS CLASE DISTRIBUCION TIPO POLIMERICO DE OXIDO DE ZN, CON MODULO DE DESCONEXION"/>
    <x v="4"/>
    <n v="802665"/>
    <m/>
    <m/>
    <m/>
    <m/>
    <m/>
    <n v="691933.95"/>
    <n v="461000"/>
    <n v="341665"/>
    <n v="350268.94999999995"/>
    <x v="167"/>
    <x v="145"/>
    <n v="83.208333333335759"/>
    <x v="5"/>
    <s v=" ZEA PINTO MIGUEL ANTONIO"/>
    <s v="TIPAN CHAMORRO BEATRIZ ESMERALDA"/>
    <s v="YANEZ TIMBILA FREDDY JAVIER"/>
    <s v="QUEMCO CIA. LTDA."/>
    <s v="1790395405001"/>
    <s v="REVELO FLORES CARLA ELIZABETH"/>
    <m/>
    <m/>
    <m/>
    <m/>
    <x v="0"/>
  </r>
  <r>
    <x v="0"/>
    <x v="1"/>
    <s v="BIEN"/>
    <s v="SIE"/>
    <s v="SUBASTA INVERSA ELECTRÓNICA"/>
    <x v="0"/>
    <s v="SIE-EEQ-GD1K045-2020"/>
    <m/>
    <n v="22317"/>
    <s v="ADQUISICIÓN DE TERMINALES DE COMPRESIÓN RECTOS TIPO BARRIL, VARIOS CALIBRES."/>
    <x v="4"/>
    <n v="60860"/>
    <m/>
    <m/>
    <m/>
    <m/>
    <m/>
    <n v="34080"/>
    <n v="32000"/>
    <n v="28860"/>
    <n v="5220"/>
    <x v="168"/>
    <x v="146"/>
    <n v="64.25"/>
    <x v="3"/>
    <s v="BEATRIZ TIPAN"/>
    <m/>
    <m/>
    <s v="CHAVEZ MENDOZA DIANA KAROLINA"/>
    <s v="201837093001"/>
    <s v="REVELO FLORES CARLA ELIZABETH"/>
    <m/>
    <m/>
    <m/>
    <m/>
    <x v="0"/>
  </r>
  <r>
    <x v="0"/>
    <x v="3"/>
    <s v="BIEN"/>
    <s v="SIE"/>
    <s v="SUBASTA INVERSA ELECTRÓNICA"/>
    <x v="0"/>
    <s v="SIE-EEQ-GGS030-2020"/>
    <m/>
    <s v="22093 / 22284"/>
    <s v="ADQUISICIÓN DE 7 CABINAS BLINDADAS TIPO METAL ENCLOSED CON CELDAS MODULARES AISLADAS COMPLETAS, CON SUPERVISIÓN DE MONTAJE."/>
    <x v="4"/>
    <n v="2430582.5"/>
    <m/>
    <m/>
    <m/>
    <m/>
    <m/>
    <n v="2185061.44"/>
    <n v="1940000"/>
    <n v="490582.5"/>
    <n v="1694478.94"/>
    <x v="168"/>
    <x v="88"/>
    <n v="58.25"/>
    <x v="5"/>
    <s v="CALDERON OLIVO JUAN GABRIEL"/>
    <s v="GAVILEMA TIPANTUÑA PAUL EDUARDO"/>
    <s v=" CARRERA ANALUISA VICTOR DAVID"/>
    <s v="ABB ECUADOR S.A."/>
    <n v="1790331806001"/>
    <s v="ULLAURI ROSILLO MARLON VINICIO"/>
    <m/>
    <m/>
    <m/>
    <m/>
    <x v="0"/>
  </r>
  <r>
    <x v="0"/>
    <x v="3"/>
    <s v="BIEN"/>
    <s v="SIE"/>
    <s v="SUBASTA INVERSA ELECTRÓNICA"/>
    <x v="0"/>
    <s v="SIE-EEQ-GGS033-2020"/>
    <m/>
    <n v="22457"/>
    <s v="Adquisición de moldes y sueldas exotérmicas para conexionado de mallas de puesta a tierra en las subestaciones de la EEQ."/>
    <x v="0"/>
    <n v="29250"/>
    <m/>
    <m/>
    <m/>
    <m/>
    <m/>
    <n v="26100"/>
    <n v="19410"/>
    <n v="9840"/>
    <n v="16260"/>
    <x v="164"/>
    <x v="147"/>
    <n v="38.25"/>
    <x v="3"/>
    <s v="JOSE CARLOS NUÑEZ LÓPEZ"/>
    <m/>
    <m/>
    <s v="POTOSÍ VÁSQUEZ ENRIQUE FABIÁN"/>
    <n v="1713947909001"/>
    <s v="TOCTAQUIZA VARGAS JUAN CARLOS"/>
    <m/>
    <m/>
    <m/>
    <m/>
    <x v="0"/>
  </r>
  <r>
    <x v="0"/>
    <x v="3"/>
    <s v="BIEN"/>
    <s v="SIE"/>
    <s v="SUBASTA INVERSA ELECTRÓNICA"/>
    <x v="0"/>
    <s v="SIE-EEQ-GGS034-2020"/>
    <m/>
    <n v="22348"/>
    <s v="PROVISIÓN DE SENSORES DE TEMPERATURA Y ACCESORIOS PARA MANTENIMIENTOS DE LA CENTRAL TÉRMICA GUALBERTO HERNÁNDEZ"/>
    <x v="4"/>
    <n v="26814.21"/>
    <m/>
    <m/>
    <m/>
    <m/>
    <m/>
    <n v="23924.91"/>
    <n v="18200"/>
    <n v="8614.2099999999991"/>
    <n v="15310.7"/>
    <x v="169"/>
    <x v="148"/>
    <n v="49.208333333335759"/>
    <x v="2"/>
    <s v="JAIME SALCEDO"/>
    <m/>
    <m/>
    <s v="ARIAS PIARPUEZAN DIEGO JAVIER"/>
    <n v="604241091001"/>
    <s v="ÁLVAREZ QUINCHE PEDRO AUSBERTO"/>
    <m/>
    <m/>
    <m/>
    <m/>
    <x v="0"/>
  </r>
  <r>
    <x v="0"/>
    <x v="4"/>
    <s v="SERVICIO"/>
    <s v="SIE"/>
    <s v="SUBASTA INVERSA ELECTRÓNICA"/>
    <x v="0"/>
    <s v="SIE-EEQ-TIC013-2020"/>
    <m/>
    <n v="22349"/>
    <s v="ADQUISICIÓN DE LICENCIAS CAD ÚLTIMA VERSIÓN"/>
    <x v="0"/>
    <n v="44899.94"/>
    <m/>
    <m/>
    <m/>
    <m/>
    <m/>
    <n v="39662"/>
    <n v="37480.18"/>
    <n v="7419.760000000002"/>
    <n v="32242.239999999998"/>
    <x v="170"/>
    <x v="149"/>
    <n v="49.25"/>
    <x v="5"/>
    <s v="LOPEZ ARIAS JACKELINE ALEXANDRA"/>
    <m/>
    <m/>
    <s v="VERA QUINTANA ASOCIADOS CIA. LTDA."/>
    <n v="1790819507001"/>
    <s v="CASTRO CÁRDENAS WILSON PATRICIO"/>
    <m/>
    <m/>
    <m/>
    <m/>
    <x v="0"/>
  </r>
  <r>
    <x v="0"/>
    <x v="2"/>
    <s v="BIEN"/>
    <s v="RES"/>
    <s v="RÉGIMEN ESPECIAL"/>
    <x v="0"/>
    <s v="RES-EEQ-GC002-2020"/>
    <m/>
    <n v="22055"/>
    <s v="MÓDULOS DE COMUNICACIÓN PARA MEDIDORES ELECTRÓNICOS DE CLIENTES ESPECIALES, SERVICIO DE SOPORTE TÉCNICO Y MANTENIMIENTO DEL SISTEMA DE TELEMEDICIÓN DE LA EEQ"/>
    <x v="4"/>
    <n v="205166"/>
    <m/>
    <m/>
    <m/>
    <m/>
    <m/>
    <n v="205166"/>
    <n v="205166"/>
    <n v="0"/>
    <n v="205166"/>
    <x v="165"/>
    <x v="141"/>
    <n v="29.25"/>
    <x v="6"/>
    <s v="CARLOS PARRA"/>
    <m/>
    <m/>
    <s v="SMC NEXUS CIA LTDA. y SMC ENERGY S.A.,"/>
    <n v="1792515920001"/>
    <s v="Alejandra Elizabeth Galarza Herrera"/>
    <m/>
    <m/>
    <m/>
    <m/>
    <x v="0"/>
  </r>
  <r>
    <x v="0"/>
    <x v="0"/>
    <s v="BIEN"/>
    <s v="SIE"/>
    <s v="SUBASTA INVERSA ELECTRÓNICA"/>
    <x v="0"/>
    <s v="SIE-EEQ-GAF029-2020"/>
    <m/>
    <n v="22116"/>
    <s v="ADQUISICIÓN DE ARTICULOS DE PAPELERIA IMPRESOS"/>
    <x v="0"/>
    <n v="12165.2"/>
    <m/>
    <m/>
    <m/>
    <m/>
    <m/>
    <n v="9702.26"/>
    <n v="7950"/>
    <n v="4215.2000000000007"/>
    <n v="5487.0599999999995"/>
    <x v="171"/>
    <x v="150"/>
    <n v="34"/>
    <x v="2"/>
    <s v="BURBANO PACHECO ALEJANDRA MELISSA"/>
    <m/>
    <m/>
    <s v="RÓMULO ERNAN SÁNCHEZ MARTINEZ"/>
    <n v="1704498656001"/>
    <s v="SERRANO MUÑOZ SHIRLEY CAROLINA"/>
    <m/>
    <m/>
    <m/>
    <m/>
    <x v="0"/>
  </r>
  <r>
    <x v="0"/>
    <x v="0"/>
    <s v="BIEN"/>
    <s v="SIE"/>
    <s v="SUBASTA INVERSA ELECTRÓNICA"/>
    <x v="0"/>
    <s v="SIE-EEQ-GAF031-2020"/>
    <m/>
    <n v="22373"/>
    <s v="ADQUISICION DE PINTURAS PARA POSTES METÁLICOS ORNAMENTALES FABRICADOS POR LA SECCIÓN INDUSTRIAL DE LA EEQ."/>
    <x v="2"/>
    <m/>
    <m/>
    <m/>
    <m/>
    <m/>
    <m/>
    <m/>
    <m/>
    <n v="0"/>
    <n v="0"/>
    <x v="172"/>
    <x v="37"/>
    <n v="-44186"/>
    <x v="3"/>
    <s v="ROBERTO STALIN TOAPANTA LUNA"/>
    <m/>
    <m/>
    <m/>
    <m/>
    <m/>
    <m/>
    <m/>
    <m/>
    <m/>
    <x v="0"/>
  </r>
  <r>
    <x v="0"/>
    <x v="0"/>
    <s v="BIEN"/>
    <s v="SIE"/>
    <s v="SUBASTA INVERSA ELECTRÓNICA"/>
    <x v="0"/>
    <s v="SIE-EEQ-GAF036-2020"/>
    <m/>
    <n v="22425"/>
    <s v="ADQUISICIÓN DE EQUIPOS DE PROTECCIÓN PERSONAL Y DE SEGURIDAD INDUSTRIAL"/>
    <x v="4"/>
    <n v="40320.28"/>
    <m/>
    <m/>
    <m/>
    <m/>
    <m/>
    <n v="39323.279999999999"/>
    <n v="35198"/>
    <n v="5122.2799999999988"/>
    <n v="34201"/>
    <x v="30"/>
    <x v="88"/>
    <n v="52"/>
    <x v="3"/>
    <s v="UNTUÑA GRANDA DAVID FABRICIO"/>
    <m/>
    <m/>
    <s v="ZHUNIO PAEZ DIEGO FERNANDO"/>
    <n v="1719735084001"/>
    <s v="CUEVA INGA CHRISTIAN"/>
    <m/>
    <m/>
    <m/>
    <m/>
    <x v="0"/>
  </r>
  <r>
    <x v="0"/>
    <x v="0"/>
    <s v="BIEN"/>
    <s v="SIE"/>
    <s v="SUBASTA INVERSA ELECTRÓNICA"/>
    <x v="0"/>
    <s v="SIE-EEQ-GAF038-2020"/>
    <m/>
    <n v="22424"/>
    <s v="ADQUISICIÓN DE EQUIPOS DE PROTECCIÓN PERSONAL: guantes de caucho para baja tensión hasta 500 V., linterna frontal led recargable para casco, lentes seguridad, oscuros, protección ocular multicapa antirayadura y antiempanante"/>
    <x v="4"/>
    <n v="76531.600000000006"/>
    <m/>
    <m/>
    <m/>
    <m/>
    <m/>
    <n v="73949.259999999995"/>
    <m/>
    <n v="76531.600000000006"/>
    <n v="-2582.3400000000111"/>
    <x v="31"/>
    <x v="37"/>
    <n v="-44188"/>
    <x v="4"/>
    <s v="CUEVA INGA CHRISTIAN EDUARDO"/>
    <s v="SEGOVIA PAEZ EDWIN GIOVANNY"/>
    <s v="MALDONADO OSCULLO LUIS MIGUEL"/>
    <m/>
    <m/>
    <m/>
    <m/>
    <m/>
    <m/>
    <m/>
    <x v="0"/>
  </r>
  <r>
    <x v="0"/>
    <x v="1"/>
    <s v="BIEN"/>
    <s v="SIE"/>
    <s v="SUBASTA INVERSA ELECTRÓNICA"/>
    <x v="0"/>
    <s v="SIE-EEQ-GD1C050-2020"/>
    <m/>
    <n v="22043"/>
    <s v="ADQUISICIÓN DE CONTACTORES TRIFASICOS FUERZA, BOBINA 120V AC, VARIAS CAPACIDADES"/>
    <x v="4"/>
    <n v="98753"/>
    <m/>
    <m/>
    <m/>
    <m/>
    <m/>
    <n v="82848"/>
    <n v="37890"/>
    <n v="60863"/>
    <n v="21985"/>
    <x v="30"/>
    <x v="146"/>
    <n v="58"/>
    <x v="4"/>
    <s v="NARANJO DEMERA EDISON"/>
    <s v="ZAPATA VERDEZOTO JOSE DAMIAN"/>
    <s v="PAREDES VARGAS ESTEBAN DARIO"/>
    <s v="IMPORTADORA FERPROC MP CIA. LTDA."/>
    <n v="1792337992001"/>
    <s v="YÁNEZ GUAMANTICA LUIS ERNESTO"/>
    <m/>
    <m/>
    <m/>
    <m/>
    <x v="0"/>
  </r>
  <r>
    <x v="0"/>
    <x v="3"/>
    <s v="SERVICIO"/>
    <s v="RES"/>
    <s v="RÉGIMEN ESPECIAL"/>
    <x v="0"/>
    <s v="RES-EEQ-GGS012-2020"/>
    <m/>
    <n v="5097"/>
    <s v="PRUEBAS DE IMPERFECCIONES EN EL NÚCLEO PARA UNIDADES DE GENERACIÓN ELÉCTRICA"/>
    <x v="4"/>
    <n v="5926.51"/>
    <m/>
    <m/>
    <m/>
    <m/>
    <m/>
    <n v="5926.51"/>
    <n v="5926.51"/>
    <n v="0"/>
    <n v="5926.51"/>
    <x v="173"/>
    <x v="151"/>
    <n v="37"/>
    <x v="6"/>
    <s v="ALOMOTO ALDANA CHRISTIAN MARIO"/>
    <m/>
    <m/>
    <s v="CORPORACIÓN ELÉCTRICA DEL ECUADOR CELEC EP"/>
    <n v="1768152800001"/>
    <s v="DE LA CRUZ PUEBLA LUIS GUSTAVO"/>
    <m/>
    <m/>
    <m/>
    <m/>
    <x v="0"/>
  </r>
  <r>
    <x v="0"/>
    <x v="3"/>
    <s v="BIEN"/>
    <s v="RES"/>
    <s v="RÉGIMEN ESPECIAL"/>
    <x v="0"/>
    <s v="RES-EEQ-GGS014-2020"/>
    <m/>
    <n v="22276"/>
    <s v="ACTUALIZACION, SOPORTE Y MANTENIMIENTO DE LAS LICENCIAS DEL SOFTWARE DIgSILENT POWER FACTORY Y ADQUISICIÓN DE NUEVOS MÓDULOS"/>
    <x v="2"/>
    <m/>
    <m/>
    <m/>
    <m/>
    <m/>
    <m/>
    <m/>
    <m/>
    <n v="0"/>
    <n v="0"/>
    <x v="172"/>
    <x v="37"/>
    <n v="-44186"/>
    <x v="6"/>
    <s v="OCPAMPO MIRA EDITH MARÍA VANESA"/>
    <m/>
    <m/>
    <m/>
    <m/>
    <m/>
    <m/>
    <m/>
    <m/>
    <m/>
    <x v="0"/>
  </r>
  <r>
    <x v="0"/>
    <x v="0"/>
    <s v="SERVICIO"/>
    <s v="RES"/>
    <s v="RÉGIMEN ESPECIAL"/>
    <x v="0"/>
    <s v="RES-EEQ-GAF006-2020"/>
    <m/>
    <n v="5109"/>
    <s v="SERVICIO DE MANTENIMIENTO PREVENTIVO, CORRECTIVO Y DE EMERGENCIA DE LOS ASCENSORES MARCA MITSUBISHI DEL EDIFICIO MARIANA DE JESÚS DE LA EMPRESA ELÉCTRICA QUITO"/>
    <x v="2"/>
    <m/>
    <m/>
    <m/>
    <m/>
    <m/>
    <m/>
    <m/>
    <m/>
    <n v="0"/>
    <n v="0"/>
    <x v="172"/>
    <x v="37"/>
    <n v="-44186"/>
    <x v="6"/>
    <s v="PILAY PONCE DIANA ESTELA"/>
    <m/>
    <m/>
    <m/>
    <m/>
    <m/>
    <m/>
    <m/>
    <m/>
    <m/>
    <x v="0"/>
  </r>
  <r>
    <x v="0"/>
    <x v="1"/>
    <s v="BIEN"/>
    <s v="SIE"/>
    <s v="SUBASTA INVERSA ELECTRÓNICA"/>
    <x v="0"/>
    <s v="SIE-EEQ-GD1G049-2020"/>
    <m/>
    <n v="22029"/>
    <s v="ADQUISICIÓN DE GRAPAS PARA DERIVACIÓN EN CALIENTE, VARIOS CALIBRES"/>
    <x v="2"/>
    <m/>
    <m/>
    <m/>
    <m/>
    <m/>
    <m/>
    <m/>
    <m/>
    <n v="0"/>
    <n v="0"/>
    <x v="172"/>
    <x v="37"/>
    <n v="-44186"/>
    <x v="4"/>
    <s v="CARLOS ALBERTO CARVAJAL CARRERA"/>
    <m/>
    <m/>
    <m/>
    <m/>
    <m/>
    <m/>
    <m/>
    <m/>
    <m/>
    <x v="0"/>
  </r>
  <r>
    <x v="0"/>
    <x v="1"/>
    <s v="BIEN"/>
    <s v="SIE"/>
    <s v="SUBASTA INVERSA ELECTRÓNICA"/>
    <x v="0"/>
    <s v="SIE-EEQ-GD1P047-2020"/>
    <m/>
    <n v="22386"/>
    <s v="ADQUISICIÓN DE CONCENTRADOR DE DATOS SCADA (GATEWAY)"/>
    <x v="4"/>
    <n v="200000"/>
    <m/>
    <m/>
    <m/>
    <m/>
    <m/>
    <n v="190628"/>
    <n v="169658.92"/>
    <n v="30341.079999999987"/>
    <n v="160286.92000000001"/>
    <x v="171"/>
    <x v="132"/>
    <n v="75"/>
    <x v="1"/>
    <s v="NUQUES OCHOA BYRON OMAR"/>
    <s v="CADENA AGUIRRE ANGELO PATRICIO"/>
    <s v="GUAMAN BURGOS CARLOS ANDRES"/>
    <s v="ELSYSTEC S.A."/>
    <n v="1791903129001"/>
    <s v="MONTENEGRO VANEGAS FERNANDO"/>
    <m/>
    <m/>
    <m/>
    <m/>
    <x v="0"/>
  </r>
  <r>
    <x v="0"/>
    <x v="1"/>
    <s v="BIEN"/>
    <s v="SIE"/>
    <s v="SUBASTA INVERSA ELECTRÓNICA"/>
    <x v="0"/>
    <s v="SIE-EEQ-GD1D048-2020"/>
    <m/>
    <n v="22051"/>
    <s v="ADQUISICIÓN DE AISLADORES DE PORCELANA, VARIOS TIPOS"/>
    <x v="2"/>
    <m/>
    <m/>
    <m/>
    <m/>
    <m/>
    <m/>
    <m/>
    <m/>
    <n v="0"/>
    <n v="0"/>
    <x v="174"/>
    <x v="37"/>
    <n v="-44189"/>
    <x v="4"/>
    <s v="ESMERALDA TIPAN"/>
    <m/>
    <m/>
    <m/>
    <m/>
    <m/>
    <m/>
    <m/>
    <m/>
    <m/>
    <x v="0"/>
  </r>
  <r>
    <x v="0"/>
    <x v="0"/>
    <s v="BIEN"/>
    <s v="SIE"/>
    <s v="SUBASTA INVERSA ELECTRÓNICA"/>
    <x v="0"/>
    <s v="SIE-EEQ-GAF035-2020"/>
    <m/>
    <n v="22429"/>
    <s v="ADQUISICIÓN DE PLANCHAS Y LÁMINAS PARA LA CONSTRUCCIÓN DE HERRAJES, ESTRUCTURAS METÁLICOS Y REPOTENCIACION DE VEHICULOS GRÚAS DE LA EEQ."/>
    <x v="4"/>
    <n v="36587.07"/>
    <m/>
    <m/>
    <m/>
    <m/>
    <m/>
    <n v="35928.61"/>
    <n v="35177"/>
    <n v="1410.0699999999997"/>
    <n v="34518.54"/>
    <x v="174"/>
    <x v="85"/>
    <n v="39"/>
    <x v="2"/>
    <s v="ROBERTO STALIN TOAPANTA LUNA"/>
    <m/>
    <m/>
    <s v="PAREDES  REDROBAN  ANA  LUCIA"/>
    <n v="1802515294001"/>
    <s v="CASTRO RAMIREZ DIEGO JAVIER"/>
    <m/>
    <m/>
    <m/>
    <m/>
    <x v="0"/>
  </r>
  <r>
    <x v="0"/>
    <x v="7"/>
    <s v="SERVICIO"/>
    <s v="SIE"/>
    <s v="SUBASTA INVERSA ELECTRÓNICA"/>
    <x v="0"/>
    <s v="SIE-EEQ-PSA002-2020"/>
    <m/>
    <n v="5034"/>
    <s v="SERVICIO DE INSTALACIÓN, MANTENIMIENTO, RETIRO Y REUBICACIÓN DE SISTEMAS SOLARES FOTOVOLTAICOS AISLADOS EN EL ÁREA DE SERVICIO DE LA EMPRESA ELÉCTRICA QUITO"/>
    <x v="4"/>
    <n v="85713"/>
    <m/>
    <m/>
    <m/>
    <m/>
    <m/>
    <n v="85700"/>
    <n v="78844"/>
    <n v="6869"/>
    <n v="78831"/>
    <x v="31"/>
    <x v="129"/>
    <n v="63"/>
    <x v="2"/>
    <s v="VALENCIA CASTILLO MARIA FERNANDA"/>
    <s v="BALSECA GRANJA MILTON VICENTE"/>
    <s v="MAZA CAMPOVERDE VALERIO ADRIANO"/>
    <s v="SERVICIOS Y COMERCIO TOPON CIA.  LTDA"/>
    <n v="1792127904001"/>
    <s v="HARO BÁEZ ESTEBAN"/>
    <m/>
    <m/>
    <m/>
    <m/>
    <x v="0"/>
  </r>
  <r>
    <x v="0"/>
    <x v="3"/>
    <s v="CONSULTORÍA"/>
    <s v="CDC"/>
    <s v="CONSULTORÍA CONTRATACIÓN DIRECTA"/>
    <x v="0"/>
    <s v="CDC-EEQ-GGS003-2020"/>
    <m/>
    <n v="5116"/>
    <s v="ENSAYOS NO DESTRUCTIVOS PARA MANTENIMIENTO MAYOR DE LA UNIDAD 1 DE LA CENTRAL HIDROELECTRICA NAYÓN"/>
    <x v="0"/>
    <n v="15000"/>
    <m/>
    <m/>
    <m/>
    <m/>
    <m/>
    <n v="14710"/>
    <n v="14710"/>
    <n v="290"/>
    <n v="14420"/>
    <x v="31"/>
    <x v="152"/>
    <n v="33"/>
    <x v="6"/>
    <s v="ROBERTO ALEXANDER LOPEZ"/>
    <m/>
    <m/>
    <s v="SINDESECUADOR S.A."/>
    <n v="1792147220001"/>
    <s v="SOLÁ NARANJO IVÁN JAVIER"/>
    <m/>
    <m/>
    <m/>
    <m/>
    <x v="0"/>
  </r>
  <r>
    <x v="0"/>
    <x v="0"/>
    <s v="BIEN"/>
    <s v="SIE"/>
    <s v="SUBASTA INVERSA ELECTRÓNICA"/>
    <x v="0"/>
    <s v="SIE-EEQ-GAF037-2020"/>
    <m/>
    <n v="22374"/>
    <s v="ADQUISICIÓN DE PERFILES DE ACERO ANGULOS Y PERFILES DE ACERO UPN, PARA LA CONSTRUCCIÓN DE HERRAJES METÁLICOS Y REPOTENCIACION DE VEHÍCULOS GRÚAS DE LA EEQ."/>
    <x v="0"/>
    <n v="215716.68"/>
    <m/>
    <m/>
    <m/>
    <m/>
    <m/>
    <n v="215716.68"/>
    <n v="213177"/>
    <n v="2539.679999999993"/>
    <n v="213177"/>
    <x v="31"/>
    <x v="139"/>
    <n v="47"/>
    <x v="1"/>
    <s v="BAQUERO AGUIRRE JUAN CARLOS"/>
    <s v="CARRERA VILLACRES ISADORA DEL ROCIO"/>
    <s v="TOAPANTA LUNA ROBERTO STALIN"/>
    <s v="PAREDES REDROBAN ANA LUCIA"/>
    <n v="1802515294001"/>
    <s v="CASTRO RAMIREZ DIEGO JAVIER"/>
    <m/>
    <m/>
    <m/>
    <m/>
    <x v="0"/>
  </r>
  <r>
    <x v="0"/>
    <x v="8"/>
    <s v="OBRA"/>
    <s v="COTOB"/>
    <s v="COTIZACIÓN BIENES Y SERVICIOS"/>
    <x v="0"/>
    <s v="COTOB-EEQ-GPE03-2020"/>
    <m/>
    <n v="4855"/>
    <s v="REPOTENCIACIÓN DEL CENTRO DE REACONDICIONAMIENTO DE CUMBAYÁ."/>
    <x v="2"/>
    <n v="0"/>
    <m/>
    <m/>
    <m/>
    <m/>
    <m/>
    <n v="0"/>
    <m/>
    <n v="0"/>
    <n v="0"/>
    <x v="31"/>
    <x v="153"/>
    <n v="254"/>
    <x v="11"/>
    <s v="NARANJO LEMA IVONNE PATRICIA"/>
    <s v="ROSERO AMORES FRANCISCO JAVIER"/>
    <s v="CORRO GONZALEZ LUIS RICARDO"/>
    <m/>
    <m/>
    <m/>
    <m/>
    <m/>
    <m/>
    <m/>
    <x v="0"/>
  </r>
  <r>
    <x v="0"/>
    <x v="3"/>
    <s v="BIEN"/>
    <s v="LICBS"/>
    <s v="LICITACIÓN BIENES Y SERVICIOS"/>
    <x v="0"/>
    <s v="LICBS-EEQ-GGS02-2020"/>
    <m/>
    <n v="22189"/>
    <s v="SUMINISTRO DE CENTRIFUGADORAS DE COMBUSTIBLE CRUDO REDUCIDO DE LAS UNIDADES DE GENERACIÓN CTGH"/>
    <x v="2"/>
    <m/>
    <m/>
    <m/>
    <m/>
    <m/>
    <m/>
    <m/>
    <m/>
    <n v="0"/>
    <n v="0"/>
    <x v="175"/>
    <x v="37"/>
    <n v="-44181"/>
    <x v="7"/>
    <s v="RIOS BAYAS DANIEL MARCELO"/>
    <s v="PEREZ MOLINA PATRICIO ERNESTO"/>
    <s v="ALVEAR JARAMILLO ANDREA PAMELA"/>
    <m/>
    <m/>
    <m/>
    <m/>
    <m/>
    <m/>
    <m/>
    <x v="0"/>
  </r>
  <r>
    <x v="0"/>
    <x v="8"/>
    <s v="CONSULTORÍA"/>
    <s v="CLC"/>
    <s v="CONSULTORÍA LISTA CORTA"/>
    <x v="0"/>
    <s v="CLC-EEQ-GPE001-2020"/>
    <m/>
    <n v="5071"/>
    <s v="CONSULTORÍA DEL SISTEMA HIDRÁULICO DE LAS CENTRALES GUANGOPOLO-CUMBAYÁ-NAYÓN"/>
    <x v="2"/>
    <m/>
    <m/>
    <m/>
    <m/>
    <m/>
    <m/>
    <m/>
    <m/>
    <n v="0"/>
    <n v="0"/>
    <x v="176"/>
    <x v="37"/>
    <n v="-44194"/>
    <x v="6"/>
    <s v="ROMERO BAYAS CRISTINA ISABEL"/>
    <s v="CALVACHE CALVACHE MARIO RICARDO"/>
    <s v="PANCHI POMBOZA FRANCISCO JAVIER"/>
    <m/>
    <m/>
    <m/>
    <m/>
    <m/>
    <m/>
    <m/>
    <x v="0"/>
  </r>
  <r>
    <x v="0"/>
    <x v="1"/>
    <s v="OBRA"/>
    <s v="COTOB"/>
    <s v="COTIZACIÓN OBRAS"/>
    <x v="0"/>
    <s v="COTOB-EEQ-GD020-2020"/>
    <m/>
    <n v="5144"/>
    <s v="OBRAS PARA LA REMODELACIÓN Y REPOTENCIACION DE REDES DE MV, BV, Y AP, SECTORES CUMBAYA Y EL QUINCHE CALIDAD 2018."/>
    <x v="4"/>
    <n v="787009"/>
    <m/>
    <m/>
    <m/>
    <m/>
    <m/>
    <n v="784023.67"/>
    <n v="721031.05"/>
    <n v="65977.949999999953"/>
    <n v="718045.72000000009"/>
    <x v="177"/>
    <x v="37"/>
    <n v="-44195"/>
    <x v="10"/>
    <s v="CORRO GONZALEZ LUIS RICARDO"/>
    <s v="NARANJO DEMERA EDISON"/>
    <s v="BARRERA TORRES MARIA SOL"/>
    <s v="SERKHONMHAN S.A."/>
    <s v="0891747292001"/>
    <m/>
    <m/>
    <m/>
    <m/>
    <m/>
    <x v="0"/>
  </r>
  <r>
    <x v="0"/>
    <x v="8"/>
    <s v="OBRA"/>
    <s v="LICOB"/>
    <s v="LICITACIÓN OBRAS"/>
    <x v="0"/>
    <s v="LICOB-EEQ-GPE02-2020"/>
    <m/>
    <n v="5176"/>
    <s v="CAMBIO DE VOLTAJE MEDIANTE LA CONSTRUCCIÓN DEL PRIMARIO 72A DE LA SUBESTACIÓN PARQUE METROPOLITANO (CAROLINA 4)"/>
    <x v="2"/>
    <n v="0"/>
    <m/>
    <m/>
    <m/>
    <m/>
    <m/>
    <n v="0"/>
    <m/>
    <n v="0"/>
    <n v="0"/>
    <x v="173"/>
    <x v="154"/>
    <n v="254"/>
    <x v="7"/>
    <s v="ROMERO BAYAS CRISTINA ISABEL"/>
    <s v="PELAEZ MEJIA OSWALDO FERNANDO"/>
    <s v="BACA MASACHE DARWIN CESAR"/>
    <m/>
    <m/>
    <m/>
    <m/>
    <m/>
    <m/>
    <m/>
    <x v="0"/>
  </r>
  <r>
    <x v="0"/>
    <x v="8"/>
    <s v="OBRA"/>
    <s v="LICOB"/>
    <s v="LICITACIÓN OBRAS"/>
    <x v="0"/>
    <s v="LICOB-EEQ-GPE03-2020"/>
    <m/>
    <n v="5129"/>
    <s v="CONSTRUCCIÓN DE REDES DE MEDIO Y BAJO VOLTAJE, SUBTERRÁNEO DEL PRIMARIO 24C BARRIO: LA REPUBLICA, SECTOR: AV REPÚBLICA, AV AMAZONAS, AV MARIANA DE JESUS, AV 10 DE AGOSTO (CAROLINA 1)"/>
    <x v="2"/>
    <m/>
    <m/>
    <m/>
    <m/>
    <m/>
    <m/>
    <m/>
    <m/>
    <n v="0"/>
    <n v="0"/>
    <x v="176"/>
    <x v="37"/>
    <n v="-44194"/>
    <x v="7"/>
    <s v="ROMERO BAYAS CRISTINA ISABEL"/>
    <s v="CALVOPIÑA MOLINA WILSON ADALBERTO"/>
    <s v="SORIA GUADALUPE WILSON OSWALDO"/>
    <m/>
    <m/>
    <m/>
    <m/>
    <m/>
    <m/>
    <m/>
    <x v="0"/>
  </r>
  <r>
    <x v="0"/>
    <x v="0"/>
    <s v="BIEN"/>
    <s v="SIE"/>
    <s v="SUBASTA INVERSA ELECTRÓNICA"/>
    <x v="0"/>
    <s v="SIE-EEQ-GAF039-2020"/>
    <m/>
    <n v="22375"/>
    <s v="ADQUISICIÓN DE PLATINAS DE ACERO, PARA LA CONSTRUCCIÓN DE HERRAJES METÁLICOS"/>
    <x v="0"/>
    <n v="63058.29"/>
    <m/>
    <m/>
    <m/>
    <m/>
    <m/>
    <n v="63057.78"/>
    <n v="61198"/>
    <n v="1860.2900000000009"/>
    <n v="61197.49"/>
    <x v="173"/>
    <x v="146"/>
    <n v="52"/>
    <x v="0"/>
    <s v="CEVALLOS COLLAGUAZO MARCO FABIAN"/>
    <m/>
    <m/>
    <s v="PAREDES REDROBAN ANA  LUCIA"/>
    <n v="1802515294001"/>
    <s v="CASTRO RAMIREZ DIEGO JAVIER"/>
    <m/>
    <m/>
    <m/>
    <m/>
    <x v="0"/>
  </r>
  <r>
    <x v="0"/>
    <x v="0"/>
    <s v="BIEN"/>
    <s v="SIE"/>
    <s v="SUBASTA INVERSA ELECTRÓNICA"/>
    <x v="0"/>
    <s v="SIE-EEQ-GAF040-2020"/>
    <m/>
    <n v="22436"/>
    <s v="Adquisición de Sillones ergonómicos graduables de 5 posiciones"/>
    <x v="4"/>
    <n v="27000"/>
    <m/>
    <m/>
    <m/>
    <m/>
    <m/>
    <n v="27000"/>
    <n v="23000"/>
    <n v="4000"/>
    <n v="23000"/>
    <x v="176"/>
    <x v="88"/>
    <n v="45"/>
    <x v="1"/>
    <s v="MORALES PEREZ ALEJANDRA MARGARITA"/>
    <m/>
    <m/>
    <s v="PUJOTA QUIMBIAMBA EDISON YEOVANNY"/>
    <n v="1003020680001"/>
    <s v="KING HURTADO WENDY"/>
    <m/>
    <m/>
    <m/>
    <m/>
    <x v="0"/>
  </r>
  <r>
    <x v="0"/>
    <x v="0"/>
    <s v="SERVICIO"/>
    <s v="SIE"/>
    <s v="SUBASTA INVERSA ELECTRÓNICA"/>
    <x v="0"/>
    <s v="SIE-EEQ-GAF041-2020"/>
    <m/>
    <n v="5157"/>
    <s v="CONTRATACION DEL SERVICIO DE GALVANIZADO EN CALIENTE PARA HERRAJES Y POSTES METÁLICOS ORNAMENTALES."/>
    <x v="2"/>
    <m/>
    <m/>
    <m/>
    <m/>
    <m/>
    <m/>
    <m/>
    <m/>
    <n v="0"/>
    <n v="0"/>
    <x v="177"/>
    <x v="37"/>
    <n v="-44195"/>
    <x v="0"/>
    <s v="CAHUASQUI PROAÑO DARWIN PAUL"/>
    <s v="CAHUASQUI PROAÑO DARWIN PAUL"/>
    <s v="CEVALLOS COLLAGUAZO MARCO FABIAN"/>
    <m/>
    <m/>
    <m/>
    <m/>
    <m/>
    <m/>
    <m/>
    <x v="0"/>
  </r>
  <r>
    <x v="0"/>
    <x v="0"/>
    <s v="SERVICIO"/>
    <s v="SIE"/>
    <s v="SUBASTA INVERSA ELECTRÓNICA"/>
    <x v="0"/>
    <s v="SIE-EEQ-GAF043-2020"/>
    <m/>
    <n v="5174"/>
    <s v="SERVICIO DE REENCAUCHE DE NEUMÁTICOS PARA FLOTA VEHICULAR DE LA EMPRESA ELÉCTRICA QUITO"/>
    <x v="0"/>
    <n v="30000"/>
    <m/>
    <m/>
    <m/>
    <m/>
    <m/>
    <n v="26254.78"/>
    <n v="24023.119999999999"/>
    <n v="5976.880000000001"/>
    <n v="20277.899999999998"/>
    <x v="177"/>
    <x v="129"/>
    <n v="56"/>
    <x v="5"/>
    <s v="ROBERTO STALIN TOAPANTA LUNA"/>
    <m/>
    <m/>
    <s v="ISOLLANTA  CIA.  LTDA."/>
    <n v="190156389001"/>
    <s v="MORALES SEGOVIA LUIS RODRIGO"/>
    <m/>
    <m/>
    <m/>
    <m/>
    <x v="0"/>
  </r>
  <r>
    <x v="0"/>
    <x v="1"/>
    <s v="BIEN"/>
    <s v="SIE"/>
    <s v="SUBASTA INVERSA ELECTRÓNICA"/>
    <x v="0"/>
    <s v="SIE-EEQ-GD1E051-2020"/>
    <m/>
    <n v="22389"/>
    <s v="ADQUISICIÓN DE BARRA DE COBRE ELECTROLÍTICA"/>
    <x v="4"/>
    <n v="27000"/>
    <m/>
    <m/>
    <m/>
    <m/>
    <m/>
    <n v="24375.599999999999"/>
    <n v="22913.06"/>
    <n v="4086.9399999999987"/>
    <n v="20288.66"/>
    <x v="176"/>
    <x v="131"/>
    <n v="58"/>
    <x v="4"/>
    <s v="REVELO JORGE"/>
    <m/>
    <m/>
    <s v="ANDRÉS  ALEJANDRO  ZURITA  CUEVA"/>
    <n v="1716115355001"/>
    <s v="REVELO FLORES CARLA ELIZABETH"/>
    <m/>
    <m/>
    <m/>
    <m/>
    <x v="0"/>
  </r>
  <r>
    <x v="0"/>
    <x v="1"/>
    <s v="BIEN"/>
    <s v="SIE"/>
    <s v="SUBASTA INVERSA ELECTRÓNICA"/>
    <x v="0"/>
    <s v="SIE-EEQ-GD1G052-2020"/>
    <m/>
    <n v="22432"/>
    <s v="ADQUISICIÓN DE CONECTORES RANURA PARALELA, VARIOS TIPOS 1."/>
    <x v="2"/>
    <m/>
    <m/>
    <m/>
    <m/>
    <m/>
    <m/>
    <m/>
    <m/>
    <n v="0"/>
    <n v="0"/>
    <x v="176"/>
    <x v="37"/>
    <n v="-44194"/>
    <x v="0"/>
    <s v="ZEA PINTO MIGUEL ANTONIO"/>
    <s v="REVELO RUIZ JORGE EDUARDO"/>
    <s v="GARCIA ALVARADO OSWALDO RUBEN"/>
    <m/>
    <m/>
    <m/>
    <m/>
    <m/>
    <m/>
    <m/>
    <x v="0"/>
  </r>
  <r>
    <x v="0"/>
    <x v="3"/>
    <s v="BIEN"/>
    <s v="SIE"/>
    <s v="SUBASTA INVERSA ELECTRÓNICA"/>
    <x v="0"/>
    <s v="SIE-EEQ-GGS036-2020"/>
    <m/>
    <n v="22137"/>
    <s v="ADQUISICIÓN DE UN EQUIPO DE FUSION DE FIBRA OPTICA CON ACCESORIOS"/>
    <x v="4"/>
    <n v="10000"/>
    <m/>
    <m/>
    <m/>
    <m/>
    <m/>
    <n v="8900"/>
    <n v="7565"/>
    <n v="2435"/>
    <n v="6465"/>
    <x v="176"/>
    <x v="155"/>
    <n v="72"/>
    <x v="2"/>
    <s v="SAA MONTALVO LEONARDO FABIAN"/>
    <m/>
    <m/>
    <s v="GLOBAL TRADING ELECTRIC GLOBALELECTRIC S.A."/>
    <n v="1791399846001"/>
    <s v="NUÑEZ LÓPEZ JOSE CARLOS"/>
    <m/>
    <m/>
    <m/>
    <m/>
    <x v="0"/>
  </r>
  <r>
    <x v="0"/>
    <x v="3"/>
    <s v="BIEN"/>
    <s v="SIE"/>
    <s v="SUBASTA INVERSA ELECTRÓNICA"/>
    <x v="0"/>
    <s v="SIE-EEQ-GGS037-2020"/>
    <m/>
    <n v="22362"/>
    <s v="ADQUISICIÓN DE UN EQUIPO DE TRATAMIENTO DE ACEITE DIELÉCTRICO"/>
    <x v="2"/>
    <m/>
    <m/>
    <m/>
    <m/>
    <m/>
    <m/>
    <m/>
    <m/>
    <n v="0"/>
    <n v="0"/>
    <x v="177"/>
    <x v="37"/>
    <n v="-44195"/>
    <x v="4"/>
    <s v="CALDERON OLIVO JUAN GABRIEL"/>
    <s v="MOLINA BAUTISTA CARLOS AUGUSTO"/>
    <s v="NUÑEZ LOPEZ JOSE CARLOS"/>
    <m/>
    <m/>
    <m/>
    <m/>
    <m/>
    <m/>
    <m/>
    <x v="0"/>
  </r>
  <r>
    <x v="0"/>
    <x v="8"/>
    <s v="BIEN"/>
    <s v="SIE"/>
    <s v="SUBASTA INVERSA ELECTRÓNICA"/>
    <x v="0"/>
    <s v="SIE-EEQ-GPE001-2020"/>
    <m/>
    <n v="22465"/>
    <s v="ADQUISICIÓN DE DOS (2) SCÁNER LÁSER 3D 360° PARA TOPOGRAFÍA"/>
    <x v="2"/>
    <m/>
    <m/>
    <m/>
    <m/>
    <m/>
    <m/>
    <m/>
    <m/>
    <n v="0"/>
    <n v="0"/>
    <x v="177"/>
    <x v="37"/>
    <n v="-44195"/>
    <x v="0"/>
    <s v="SEGOVIA RAMIREZ HECTOR ALCIBIADES"/>
    <s v="BACA MASACHE DARWIN CESAR"/>
    <s v="HURTADO CORONEL ANGEL PATRICIO"/>
    <m/>
    <m/>
    <m/>
    <m/>
    <m/>
    <m/>
    <m/>
    <x v="0"/>
  </r>
  <r>
    <x v="0"/>
    <x v="4"/>
    <s v="BIEN"/>
    <s v="SIE"/>
    <s v="SUBASTA INVERSA ELECTRÓNICA"/>
    <x v="0"/>
    <s v="SIE-EEQ-TIC014-2020"/>
    <m/>
    <n v="22402"/>
    <s v="ADQUISICIÓN DE CONTADORA DE MONEDAS Y CONTADORA ELECTRICA DE BILLETES PARA LA GERENCIA COMERCIAL DE LA EEQ"/>
    <x v="4"/>
    <n v="21000"/>
    <m/>
    <m/>
    <m/>
    <m/>
    <m/>
    <n v="21000"/>
    <n v="11660"/>
    <n v="9340"/>
    <n v="11660"/>
    <x v="176"/>
    <x v="129"/>
    <n v="57"/>
    <x v="2"/>
    <s v="CUJI JACOME DIEGO EFRAIN"/>
    <m/>
    <m/>
    <s v="ARIAS PIARPUEZAN JESSIE VALER"/>
    <s v="060424108300"/>
    <s v="CHÁVEZ CHAQUINGA MARÍA JOSÉ"/>
    <m/>
    <m/>
    <m/>
    <m/>
    <x v="0"/>
  </r>
  <r>
    <x v="0"/>
    <x v="4"/>
    <s v="BIEN"/>
    <s v="SIE"/>
    <s v="SUBASTA INVERSA ELECTRÓNICA"/>
    <x v="0"/>
    <s v="SIE-EEQ-TIC015-2020"/>
    <m/>
    <n v="22450"/>
    <s v="ADQUISICION DE 20 IMPRESORAS MATRICIALES DE 80 COLUMNAS, 9 PINES, PARA LA EEQ"/>
    <x v="4"/>
    <n v="12700"/>
    <m/>
    <m/>
    <m/>
    <m/>
    <m/>
    <n v="12586.67"/>
    <n v="11818.88"/>
    <n v="881.1200000000008"/>
    <n v="11705.55"/>
    <x v="177"/>
    <x v="146"/>
    <n v="50"/>
    <x v="5"/>
    <s v="CUJI JACOME DIEGO EFRAIN"/>
    <m/>
    <m/>
    <s v="COMPUTADORAS Y EQUIPOS COMPUEQUIP DOS S.A."/>
    <n v="1790885186001"/>
    <s v="CHÁVEZ CHAQUINGA MARÍA JOSÉ"/>
    <m/>
    <m/>
    <m/>
    <m/>
    <x v="0"/>
  </r>
  <r>
    <x v="0"/>
    <x v="7"/>
    <s v="BIEN"/>
    <s v="SIE"/>
    <s v="SUBASTA INVERSA ELECTRÓNICA"/>
    <x v="0"/>
    <s v="SIE-EEQ-PSA003-2020"/>
    <m/>
    <n v="22341"/>
    <s v="ADQUISICIÓN DEL SISTEMA CONTRA INCENDIOS FORESTALES ALREDEDOR DE LA CENTRAL HIDROELÉCTRICA PASOCHOA, INCLUYE INSTALACIÓN."/>
    <x v="4"/>
    <n v="73712.960000000006"/>
    <m/>
    <m/>
    <m/>
    <m/>
    <m/>
    <n v="67094.27"/>
    <n v="62397.67"/>
    <n v="11315.290000000008"/>
    <n v="55778.979999999996"/>
    <x v="178"/>
    <x v="131"/>
    <n v="56"/>
    <x v="0"/>
    <s v="PERALTA ALMEIDA SEBASTIAN"/>
    <m/>
    <m/>
    <s v="VELTEKCIA. LTDA."/>
    <n v="1792226422001"/>
    <s v="SOLÁ NARANJO IVÁN JAVIER"/>
    <m/>
    <m/>
    <m/>
    <m/>
    <x v="0"/>
  </r>
  <r>
    <x v="0"/>
    <x v="3"/>
    <s v="BIEN"/>
    <s v="SIE"/>
    <s v="SUBASTA INVERSA ELECTRÓNICA"/>
    <x v="0"/>
    <s v="SIE-EEQ-GGS035-2020"/>
    <m/>
    <n v="22298"/>
    <s v="ADQUISICIÓN DE SWITCHES PARA EL PROYECTO AMPLIACIÓN DE LA SUBESTACIÓN SANTA ROSA"/>
    <x v="2"/>
    <m/>
    <m/>
    <m/>
    <m/>
    <m/>
    <m/>
    <m/>
    <m/>
    <n v="0"/>
    <n v="0"/>
    <x v="178"/>
    <x v="37"/>
    <n v="-44196"/>
    <x v="2"/>
    <s v="MONTALVO SAA LEONARDO FABIAN"/>
    <m/>
    <m/>
    <m/>
    <m/>
    <m/>
    <m/>
    <m/>
    <m/>
    <m/>
    <x v="0"/>
  </r>
  <r>
    <x v="0"/>
    <x v="2"/>
    <s v="SERVICIO"/>
    <s v="SIE"/>
    <s v="SUBASTA INVERSA ELECTRÓNICA"/>
    <x v="0"/>
    <s v="SIE-EEQ-GC023-2020"/>
    <m/>
    <n v="4952"/>
    <s v="REPARACIÓN DE MESA DE CONTRASTACIÓN, PATRÓN TRIFÁSICO, RACK, SOFTWARE Y FUENTES DE CORRIENTE Y VOLTAJE"/>
    <x v="2"/>
    <m/>
    <m/>
    <m/>
    <m/>
    <m/>
    <m/>
    <m/>
    <m/>
    <n v="0"/>
    <n v="0"/>
    <x v="178"/>
    <x v="37"/>
    <n v="-44196"/>
    <x v="0"/>
    <s v="OLALLA CAMBISACA WALTER STALIN"/>
    <s v="CUASTUMAL FIERRO LUIS MIGUEL"/>
    <s v="QUIROGA CHANGOLUISA ANGEL MAURICIO"/>
    <m/>
    <m/>
    <m/>
    <m/>
    <m/>
    <m/>
    <m/>
    <x v="0"/>
  </r>
  <r>
    <x v="0"/>
    <x v="0"/>
    <s v="SERVICIO"/>
    <s v="SIE"/>
    <s v="SUBASTA INVERSA ELECTRÓNICA"/>
    <x v="0"/>
    <s v="SIE-EEQ-GAF045-2020"/>
    <m/>
    <n v="5232"/>
    <s v="SERVICIO DE TRANSPORTE INSTITUCIONAL MASIVO PARA EL PERSONAL ADMINISTRATIVO DE LA EEQ"/>
    <x v="4"/>
    <n v="1145316.6000000001"/>
    <m/>
    <m/>
    <m/>
    <m/>
    <m/>
    <n v="835136.42"/>
    <n v="816000"/>
    <n v="329316.60000000009"/>
    <n v="505819.81999999995"/>
    <x v="178"/>
    <x v="156"/>
    <n v="69"/>
    <x v="5"/>
    <s v="DE TRINIDAD MOSCOSO EMILIA FERNANDA"/>
    <s v="BAQUERO AGUIRRE JUAN CARLOS"/>
    <s v="SANTACRUZ PAREDES DAVID ANDRES"/>
    <s v="CONSORCIO  DE  TRANSPORTE  INSTITUCIONAL UNIVANS"/>
    <n v="1790935426001"/>
    <s v="OSORIO MOREIRA GABRIELA JUDITH"/>
    <m/>
    <m/>
    <m/>
    <m/>
    <x v="0"/>
  </r>
  <r>
    <x v="0"/>
    <x v="0"/>
    <s v="BIEN"/>
    <s v="SIE"/>
    <s v="SUBASTA INVERSA ELECTRÓNICA"/>
    <x v="0"/>
    <s v="SIE-EEQ-GAF042-2020"/>
    <m/>
    <n v="22408"/>
    <s v="ADQUISICIÓN DE THINNER LACA SIN METANOL"/>
    <x v="4"/>
    <n v="7480"/>
    <m/>
    <m/>
    <m/>
    <m/>
    <m/>
    <n v="7430"/>
    <n v="5800"/>
    <n v="1680"/>
    <n v="5750"/>
    <x v="178"/>
    <x v="131"/>
    <n v="56"/>
    <x v="4"/>
    <s v="TOAPANTA LUNA ROBERTO STALIN"/>
    <m/>
    <m/>
    <s v="GABRIEL ILDEFONSO BOHÓRQUEZ CAÑIZARES"/>
    <n v="917588386001"/>
    <s v="CASTRO RAMIREZ DIEGO JAVIER"/>
    <m/>
    <m/>
    <m/>
    <m/>
    <x v="0"/>
  </r>
  <r>
    <x v="0"/>
    <x v="0"/>
    <s v="SERVICIO"/>
    <s v="SIE"/>
    <s v="SUBASTA INVERSA ELECTRÓNICA"/>
    <x v="0"/>
    <s v="SIE-EEQ-GAF013-2020"/>
    <m/>
    <n v="5021"/>
    <s v="SERVICIO DE CAPACITACIÓN PARA EL CURSO DE PREVENCIÓN DE TRABAJOS EN ALTURAS"/>
    <x v="4"/>
    <n v="18000"/>
    <m/>
    <m/>
    <m/>
    <m/>
    <m/>
    <n v="18000"/>
    <n v="16500"/>
    <n v="1500"/>
    <n v="16500"/>
    <x v="178"/>
    <x v="156"/>
    <n v="69"/>
    <x v="2"/>
    <s v="CARRERA CEVALLOS FRANCISCO VINICIO"/>
    <m/>
    <m/>
    <s v="INSISTECQHSE S.A"/>
    <n v="1792650704001"/>
    <s v="DÁVALOS CHIRIBOGA JOSÉ RICARDO"/>
    <m/>
    <m/>
    <m/>
    <m/>
    <x v="0"/>
  </r>
  <r>
    <x v="0"/>
    <x v="8"/>
    <s v="OBRA"/>
    <s v="LICOB"/>
    <s v="LICITACIÓN OBRAS"/>
    <x v="0"/>
    <s v="LICOB-EEQ-GPE01-2020"/>
    <m/>
    <n v="5165"/>
    <s v="MEJORAMIENTO DE LA CALIDAD DE LAS LÍNEAS DE 46 kV PLAYÓN - ESCUELA SUCRE- LA MARÍN; GRANDA CENTENO."/>
    <x v="6"/>
    <n v="2250357.14"/>
    <m/>
    <m/>
    <m/>
    <m/>
    <m/>
    <n v="2185424.13"/>
    <m/>
    <n v="2250357.14"/>
    <n v="-64933.010000000242"/>
    <x v="178"/>
    <x v="37"/>
    <n v="-44196"/>
    <x v="9"/>
    <s v="ROMERO BAYAS CRISTINA ISABEL"/>
    <s v="MUÑOZ ONTANEDA CHRISTIAN RODRIGO"/>
    <s v="CALVACHE CALVACHE MARIO RICARDO"/>
    <m/>
    <m/>
    <m/>
    <m/>
    <m/>
    <m/>
    <m/>
    <x v="0"/>
  </r>
  <r>
    <x v="0"/>
    <x v="2"/>
    <s v="SERVICIO"/>
    <s v="LICBS"/>
    <s v="LICITACIÓN BIENES Y SERVICIOS"/>
    <x v="0"/>
    <s v="LICBS-EEQ-GC008-2020"/>
    <m/>
    <n v="4901"/>
    <s v="SERVICIOS TÉCNICOS PARA MANTENIMIENTO Y/O CAMBIOS DE SISTEMAS DE MEDICIÓN, CON INTEGRACIÓN O REPOTENCIACIÓN DE TABLEROS ARMARIOS"/>
    <x v="4"/>
    <n v="609443"/>
    <m/>
    <m/>
    <m/>
    <m/>
    <m/>
    <n v="609437.07999999996"/>
    <n v="569823.67000000004"/>
    <n v="39619.329999999958"/>
    <n v="569817.75"/>
    <x v="178"/>
    <x v="157"/>
    <n v="182"/>
    <x v="10"/>
    <s v="BONILLA MERINO DIOVER STIV"/>
    <s v="QUIROGA CHANGOLUISA ANGEL MAURICIO"/>
    <s v="SORIA SANCHEZ BYRON LEONEL"/>
    <s v="PARAMO ALVAREZ NAPOLEON SEGUNDO"/>
    <n v="1705513941001"/>
    <s v="OLALLA CAMBISACA WALTER STALIN"/>
    <m/>
    <m/>
    <m/>
    <m/>
    <x v="0"/>
  </r>
  <r>
    <x v="0"/>
    <x v="0"/>
    <s v="SERVICIO"/>
    <s v="LICBS"/>
    <s v="LICITACIÓN BIENES Y SERVICIOS"/>
    <x v="0"/>
    <s v="LICBS-EEQ-GAF01-2020"/>
    <m/>
    <n v="5132"/>
    <s v="SERVICIO DE VIGILANCIA Y SEGURIDAD PRIVADA DE LOS INMUEBLES, DEPENDENCIAS E INSTALACIONES DE LA EEQ"/>
    <x v="3"/>
    <m/>
    <m/>
    <m/>
    <m/>
    <m/>
    <m/>
    <m/>
    <m/>
    <n v="0"/>
    <n v="0"/>
    <x v="178"/>
    <x v="136"/>
    <n v="12"/>
    <x v="9"/>
    <s v="DE TRINIDAD MOSCOSO EMILIA FERNANDA"/>
    <s v="BAQUERO AGUIRRE JUAN CARLOS"/>
    <s v="FONSECA PASTOR FREDD ANTONIO"/>
    <m/>
    <m/>
    <m/>
    <m/>
    <m/>
    <m/>
    <m/>
    <x v="0"/>
  </r>
  <r>
    <x v="0"/>
    <x v="3"/>
    <s v="OBRA"/>
    <s v="COTOB"/>
    <s v="COTIZACIÓN OBRAS"/>
    <x v="0"/>
    <s v="COTOB-EEQ-GGS01-2020"/>
    <m/>
    <n v="5160"/>
    <s v="OBRAS CIVILES PARA LA MODERNIZACIÓN DE LA CENTRAL HIDROELÉCTRICA LOS CHILLOS"/>
    <x v="3"/>
    <m/>
    <m/>
    <m/>
    <m/>
    <m/>
    <m/>
    <m/>
    <m/>
    <n v="0"/>
    <n v="0"/>
    <x v="178"/>
    <x v="37"/>
    <n v="-44196"/>
    <x v="10"/>
    <s v="ARIAS LAZO PABLO ESTEBAN"/>
    <s v="CEDEÑO SARANGO ALEXY PAUL"/>
    <s v="BASTIDAS CORNEJO CARLOS GUSTAVO"/>
    <m/>
    <m/>
    <m/>
    <m/>
    <m/>
    <m/>
    <m/>
    <x v="0"/>
  </r>
  <r>
    <x v="0"/>
    <x v="1"/>
    <s v="SERVICIO"/>
    <s v="COTBS"/>
    <s v="COTIZACIÓN BIENES Y SERVICIOS"/>
    <x v="0"/>
    <s v="COTBS-EEQ-GD006-2020"/>
    <m/>
    <n v="5062"/>
    <s v="SERVICIO DE MANO DE OBRA PARA LA REMODELACIÓN DE REDES ELECTRICAS AEREAS EN EL AREA DE SERVICIO DE LA EEQ."/>
    <x v="2"/>
    <m/>
    <m/>
    <m/>
    <m/>
    <m/>
    <m/>
    <m/>
    <m/>
    <n v="0"/>
    <n v="0"/>
    <x v="178"/>
    <x v="37"/>
    <n v="-44196"/>
    <x v="9"/>
    <s v="BARRERA TORRES MARIA SOL"/>
    <s v="RODRIGUEZ SANCHEZ PAMELA RAQUEL"/>
    <s v="TANDAZO COFRE DIEGO PATRICIO"/>
    <m/>
    <m/>
    <m/>
    <m/>
    <m/>
    <m/>
    <m/>
    <x v="0"/>
  </r>
  <r>
    <x v="0"/>
    <x v="0"/>
    <s v="SERVICIO"/>
    <s v="COTBS"/>
    <s v="COTIZACIÓN BIENES Y SERVICIOS"/>
    <x v="0"/>
    <s v="COTBS-EEQ-GAF04-2020"/>
    <m/>
    <n v="5250"/>
    <s v="SERVICIO DE EMPASTE Y PINTURA PARA INSTALACIONES DE LA EMPRESA ELÉCTRICA QUITO."/>
    <x v="3"/>
    <m/>
    <m/>
    <m/>
    <m/>
    <m/>
    <m/>
    <m/>
    <m/>
    <n v="0"/>
    <n v="0"/>
    <x v="178"/>
    <x v="37"/>
    <n v="-44196"/>
    <x v="10"/>
    <s v="DE TRINIDAD MOSCOSO EMILIA FERNANDA"/>
    <s v="BAQUERO AGUIRRE JUAN CARLOS"/>
    <s v="ALAJO QUIROGA HENRY BLADIMIR"/>
    <m/>
    <m/>
    <m/>
    <m/>
    <m/>
    <m/>
    <m/>
    <x v="0"/>
  </r>
  <r>
    <x v="1"/>
    <x v="0"/>
    <s v="SERVICIO"/>
    <s v="LICBS"/>
    <s v="LICITACIÓN BIENES Y SERVICIOS"/>
    <x v="0"/>
    <s v="LICBS-EEQ-GAF01-2021"/>
    <m/>
    <n v="5276"/>
    <s v="SERVICIO DE SEGURIDAD Y VIGILANCIA ARMADA PARA TODAS LAS DEPENDENCIAS DE LA EEQ."/>
    <x v="2"/>
    <m/>
    <m/>
    <m/>
    <m/>
    <m/>
    <m/>
    <m/>
    <m/>
    <n v="0"/>
    <n v="0"/>
    <x v="179"/>
    <x v="158"/>
    <n v="248"/>
    <x v="9"/>
    <s v="DE TRINIDAD MOSCOSO EMILIA FERNANDA"/>
    <s v="HERNANDEZ ENRIQUEZ KARLA EUGENIA"/>
    <s v="FONSECA PASTOR FREDD ANTONIO"/>
    <m/>
    <m/>
    <m/>
    <m/>
    <m/>
    <m/>
    <m/>
    <x v="1"/>
  </r>
  <r>
    <x v="1"/>
    <x v="9"/>
    <s v="BIEN"/>
    <s v="RES"/>
    <s v="BIENES Y SERVICIOS ÚNICOS"/>
    <x v="0"/>
    <s v="RES-EEQ-GG001-2021"/>
    <m/>
    <n v="22579"/>
    <s v="ADQUISICIÓN DE EQUIPOS PARA REPOTENCIACIÓN DE LA INFRAESTRUCTURA TECNOLÓGICA DE CENTROS DE DATOS NACIONALES E INCLUYE SERVICIO DE MANTENIMIENTO"/>
    <x v="2"/>
    <m/>
    <m/>
    <m/>
    <m/>
    <m/>
    <m/>
    <m/>
    <m/>
    <n v="0"/>
    <n v="0"/>
    <x v="180"/>
    <x v="159"/>
    <n v="43"/>
    <x v="6"/>
    <s v="ROSERO NEGRETE DIEGO JAVIER"/>
    <m/>
    <m/>
    <m/>
    <m/>
    <m/>
    <m/>
    <m/>
    <m/>
    <m/>
    <x v="1"/>
  </r>
  <r>
    <x v="1"/>
    <x v="2"/>
    <s v="SERVICIO"/>
    <s v="RES"/>
    <s v="CONTRATOS ENTRE ENTIDADES PÚBLICAS"/>
    <x v="0"/>
    <s v="RES-EEQ-GC001-2021"/>
    <m/>
    <n v="5283"/>
    <s v="SERVICIO DE TRANSMISIÓN DE DATOS GPRS"/>
    <x v="0"/>
    <n v="173696"/>
    <n v="173696"/>
    <n v="61256"/>
    <n v="112440"/>
    <n v="0"/>
    <n v="0"/>
    <n v="173696"/>
    <n v="173696"/>
    <n v="0"/>
    <n v="173696"/>
    <x v="181"/>
    <x v="160"/>
    <n v="22"/>
    <x v="6"/>
    <s v="GARZÓN CAJASGABRIEL ALEJANDRO"/>
    <m/>
    <m/>
    <s v="CORPORACIÓN NACIONAL DE TELECOMUNICACIONES "/>
    <n v="1768152560001"/>
    <s v="CHIMARRO MORALES DIEGO FABIAN"/>
    <s v="SG-089-2021"/>
    <n v="33921.440000000002"/>
    <n v="160618.07999999999"/>
    <n v="0"/>
    <x v="2"/>
  </r>
  <r>
    <x v="1"/>
    <x v="0"/>
    <s v="SERVICIO"/>
    <s v="INM"/>
    <s v="ARRENDAMIENTO BIENES INMUEBLES"/>
    <x v="0"/>
    <s v="INM-EEQ-GAF001-2021"/>
    <m/>
    <n v="5314"/>
    <s v="ARRIENDO DE LAS OFICINAS UBICADAS EN EL 3, 4, 5 ,6 Y 7mo PISO, DEL EDIFICIO &quot;EL TRANSFORMADOR"/>
    <x v="0"/>
    <n v="195545.4"/>
    <n v="131735.54"/>
    <n v="98801.66"/>
    <n v="32933.879999999997"/>
    <n v="0"/>
    <n v="0"/>
    <n v="131735.51999999999"/>
    <n v="131735.51999999999"/>
    <n v="63809.880000000005"/>
    <n v="0"/>
    <x v="182"/>
    <x v="161"/>
    <n v="22"/>
    <x v="6"/>
    <s v="GALARZA ESPINOSA FANNY PIEDAD"/>
    <m/>
    <m/>
    <s v="FUNDACIÓN JESÚS DE LA MISERICORDIA"/>
    <s v="1791304764001"/>
    <s v="LOPEZ DUEÑAS VERONICA VANESSA"/>
    <s v="SG-097-2021"/>
    <n v="78878.53"/>
    <n v="72665.36"/>
    <n v="0"/>
    <x v="2"/>
  </r>
  <r>
    <x v="1"/>
    <x v="3"/>
    <s v="BIEN"/>
    <s v="RES"/>
    <s v="BIENES Y SERVICIOS ÚNICOS"/>
    <x v="0"/>
    <s v="RES-EEQ-GGS001-2021"/>
    <m/>
    <n v="22495"/>
    <s v=" ADQUISICIÓN DE CONSUMIBLES Y ACCESORIOS PARA MARQUILLADORA BRADY"/>
    <x v="1"/>
    <n v="43740.24"/>
    <n v="43740.05"/>
    <n v="43740.05"/>
    <n v="0"/>
    <n v="0"/>
    <n v="0"/>
    <n v="24544.49"/>
    <n v="24544.49"/>
    <n v="19195.749999999996"/>
    <n v="5348.7400000000052"/>
    <x v="182"/>
    <x v="162"/>
    <n v="24"/>
    <x v="6"/>
    <s v="NUÑEZ LOPEZ JOSE CARLOS"/>
    <m/>
    <m/>
    <s v="BRITO ANDRADE JORGE PAUL (JPRINTECH)"/>
    <s v="1712382157001"/>
    <s v="MOLINA BAUTISTA CARLOS AUGUSTO"/>
    <s v="SG-112-2021"/>
    <n v="27489.83"/>
    <n v="0"/>
    <n v="0"/>
    <x v="2"/>
  </r>
  <r>
    <x v="1"/>
    <x v="2"/>
    <s v="SERVICIO"/>
    <s v="COTBS"/>
    <s v="COTIZACIÓN BIENES Y SERVICIOS"/>
    <x v="0"/>
    <s v="COTBS-EEQ-GC004-2021"/>
    <m/>
    <n v="5290"/>
    <s v="SERVICIO DE INSTALACIÓN ELÉCTRICA; INSTALACIÓN, CAMBIO Y/O REUBICACIÓN DE MEDIDORES, MANTENIMIENTO DE ACOMETIDAS Y REPARACIONES EN LA ZONA PERIFÉRICA AGENCIA SANGOLQUÍ O EN OTROS SITIOS INDICADOS POR LA EMPRESA ELÉCTRICA QUITO DENTRO DE SU ÁREA DE SERVICIO"/>
    <x v="0"/>
    <n v="386450.46"/>
    <n v="349785"/>
    <n v="116495"/>
    <n v="174742.5"/>
    <n v="58547.5"/>
    <n v="0"/>
    <n v="349484.89"/>
    <n v="199206.39"/>
    <n v="187244.07"/>
    <n v="162240.82"/>
    <x v="182"/>
    <x v="163"/>
    <n v="122"/>
    <x v="7"/>
    <s v="URRESTA BURBANO NELSON EDUARDO"/>
    <s v="PROAÑO HIDALGO IVAN RODRIGO"/>
    <s v="GUAÑA FREIRE DIEGO PAUL"/>
    <s v="COMPROMISO DE CONSORCIO INTECNORTE presentado por ROMÁN AGUILAR DIEGO FERNANDO"/>
    <s v="0702785072001"/>
    <s v="FLORES SANCHEZ CARLOS ALBERTO"/>
    <s v="SG-223-2021"/>
    <n v="0"/>
    <n v="223111.16"/>
    <n v="0"/>
    <x v="3"/>
  </r>
  <r>
    <x v="1"/>
    <x v="2"/>
    <s v="SERVICIO"/>
    <s v="SIE"/>
    <s v="SUBASTA INVERSA ELECTRÓNICA"/>
    <x v="0"/>
    <s v="SIE-EEQ-GC003-2021"/>
    <m/>
    <n v="5284"/>
    <s v="SERVICIOS TÉCNICOS PARA TOMA DE LECTURAS EN LÍNEA, REPARTO DE FACTURAS Y REPARTO DE DOCUMENTOS ADICIONALES Y LECTO FACTURACIÓN PARA LA AGENCIA CALDERÓN O EN OTROS SITIOS INDICADOS POR LA EMPRESA ELÉCTRICA QUITO DENTRO DE SU ÁREA DE SERVICIO"/>
    <x v="0"/>
    <n v="363223"/>
    <n v="363223"/>
    <n v="90805.75"/>
    <n v="181611.5"/>
    <n v="90805.75"/>
    <n v="0"/>
    <n v="363221.65"/>
    <n v="244770"/>
    <n v="118453"/>
    <n v="244768.65000000002"/>
    <x v="183"/>
    <x v="164"/>
    <n v="59"/>
    <x v="5"/>
    <s v="VASQUEZ GUAÑA HUGO ERNESTO"/>
    <s v="SANTANDER QUIROZ GUSTAVO EDMUNDO"/>
    <s v="VEGA RON JOSE JACINTO"/>
    <s v="ALEX FERNANDO ANDRADE SANDOVAL"/>
    <n v="1720740438001"/>
    <s v="BAUTISTA MERINO TANIA BEATRIZ"/>
    <s v="SG-126-2021"/>
    <n v="9645.4699999999993"/>
    <n v="264496.93"/>
    <n v="0"/>
    <x v="2"/>
  </r>
  <r>
    <x v="1"/>
    <x v="7"/>
    <s v="CONSULTORÍA"/>
    <s v="CDC"/>
    <s v="CONSULTORÍA CONTRATACIÓN DIRECTA"/>
    <x v="0"/>
    <s v="CDC-EEQ-PSA001-2021"/>
    <m/>
    <n v="5300"/>
    <s v="CONSULTORÍA PARA LA ACTUALIZACIÓN DEL PLAN DE MANEJO AMBIENTAL PARA LA CONSTRUCCIÓN Y OPERACIÓN DE LA LÍNEA DE TRANSMISIÓN ELÉCTRICA Y SUBESTACIÓN BICENTENARIO PARA ALIMENTAR EL METRO DE QUITO"/>
    <x v="2"/>
    <m/>
    <m/>
    <m/>
    <m/>
    <m/>
    <m/>
    <m/>
    <m/>
    <n v="0"/>
    <n v="0"/>
    <x v="184"/>
    <x v="165"/>
    <n v="29"/>
    <x v="6"/>
    <s v="BONILLA VALENCIA SARA MARÍA"/>
    <m/>
    <m/>
    <m/>
    <m/>
    <m/>
    <m/>
    <m/>
    <m/>
    <m/>
    <x v="1"/>
  </r>
  <r>
    <x v="1"/>
    <x v="0"/>
    <s v="SERVICIO"/>
    <s v="INM"/>
    <s v="ARRENDAMIENTO BIENES INMUEBLES"/>
    <x v="0"/>
    <s v="INM-EEQ-GAF002-2021"/>
    <m/>
    <n v="5281"/>
    <s v="ARRIENDO DE INMUEBLE EDIFICIO LAS CASAS"/>
    <x v="0"/>
    <n v="234014.04"/>
    <n v="234014.04"/>
    <n v="195011.7"/>
    <n v="39002.339999999997"/>
    <n v="0"/>
    <n v="0"/>
    <n v="234014.04"/>
    <n v="234014.04"/>
    <n v="0"/>
    <n v="0"/>
    <x v="184"/>
    <x v="166"/>
    <n v="14"/>
    <x v="6"/>
    <s v="GALARZA ESPINOSA FANNY PIEDAD"/>
    <m/>
    <m/>
    <s v="SOCIEDAD DIRECTORA DE LOS COLEGIOS SAN GABRIEL DE QUITO, SAN FELIPE DE RIOBAMBA Y RAFAEL BORJA DE CUENCA"/>
    <s v="1790101096001"/>
    <s v="LOPEZ DUEÑAS VERONICA VANESSA"/>
    <s v="SG-090-2021"/>
    <n v="152889.17000000001"/>
    <n v="109206.89"/>
    <n v="0"/>
    <x v="2"/>
  </r>
  <r>
    <x v="1"/>
    <x v="0"/>
    <s v="CONSULTORÍA"/>
    <s v="CLC"/>
    <s v="CONSULTORÍA LISTA CORTA"/>
    <x v="0"/>
    <s v="CLC-EEQ-GAF001-2021"/>
    <m/>
    <n v="5305"/>
    <s v="CONSULTORÍA PARA EL INVENTARIO Y AVALÚO DE LOS BIENES EN SERVICIO Y EL CÁLCULO DEL DETERIORO DEL VALOR DE LOS ACTIVOS DE LA EMPRESA ELÉCTRICA QUITO"/>
    <x v="0"/>
    <n v="279000"/>
    <n v="279000"/>
    <n v="279000"/>
    <n v="0"/>
    <n v="0"/>
    <n v="0"/>
    <n v="279000"/>
    <n v="232000"/>
    <n v="47000"/>
    <n v="47000"/>
    <x v="184"/>
    <x v="167"/>
    <n v="70"/>
    <x v="6"/>
    <s v="LASCANO PIEDRA HERNAN SANTIAGO"/>
    <s v="REDROVAN ANDRADE GABRIEL ALEJANDRO"/>
    <s v="POTOSI AGUIAR WALTER WLADIMIR"/>
    <s v="LEVINASSETS ACTIVOS CORPORATIVOS ECUADOR S.A."/>
    <s v="1792420539001"/>
    <s v="ACOSTA LEON HIRALDA PATRICIA"/>
    <s v="SG-141-2021"/>
    <n v="30569.41"/>
    <n v="229270.59"/>
    <n v="0"/>
    <x v="2"/>
  </r>
  <r>
    <x v="1"/>
    <x v="2"/>
    <s v="SERVICIO"/>
    <s v="SIE"/>
    <s v="SUBASTA INVERSA ELECTRÓNICA"/>
    <x v="0"/>
    <s v="SIE-EEQ-GC002-2021"/>
    <m/>
    <n v="5285"/>
    <s v="SERVICIOS TÉCNICOS PARA TOMA DE LECTURAS EN LÍNEA, REPARTO DE FACTURAS Y REPARTO DE DOCUMENTOS ADICIONALES Y LECTO FACTURACIÓN PARA LA AGENCIA EL QUINCHE O EN OTROS SITIOS INDICADOS POR LA EMPRESA ELÉCTRICA QUITO DENTRO DE SU ÁREA DE SERVICIO."/>
    <x v="0"/>
    <n v="156485.4"/>
    <n v="156485.29999999999"/>
    <n v="39121.35"/>
    <n v="78242.7"/>
    <n v="39121.25"/>
    <n v="0"/>
    <n v="155935.18100000001"/>
    <n v="142319.23000000001"/>
    <n v="14166.169999999984"/>
    <n v="141769.01100000003"/>
    <x v="184"/>
    <x v="168"/>
    <n v="46"/>
    <x v="2"/>
    <s v="VASQUEZ GUAÑA HUGO ERNESTO"/>
    <s v="SANTANDER QUIROZ GUSTAVO EDMUNDO "/>
    <s v="VEGA RON JOSE JACINTO"/>
    <s v=" ASISTENCIA TÉCNICA Y COMERCIAL ASISTECOM CIA. LTDA. "/>
    <n v="1791847261001"/>
    <s v="OSORIO ROSERO WILIAM MODESTO"/>
    <s v="SG-122-2021"/>
    <n v="21493.03"/>
    <n v="137904.51"/>
    <n v="0"/>
    <x v="2"/>
  </r>
  <r>
    <x v="1"/>
    <x v="2"/>
    <s v="SERVICIO"/>
    <s v="COTBS"/>
    <s v="COTIZACIÓN BIENES Y SERVICIOS"/>
    <x v="0"/>
    <s v="COTBS-EEQ-GC005-2021"/>
    <m/>
    <n v="5291"/>
    <s v="SERVICIO DE INSTALACIÓN ELÉCTRICA; INSTALACIÓN, CAMBIO Y/O REUBICACIÓN DE MEDIDORES, MANTENIMIENTO DE ACOMETIDAS Y REPARACIONES EN LA ZONA PERIFÉRICA AGENCIA TUMBACO O EN OTROS SITIOS INDICADOS POR LA EMPRESA ELÉCTRICA QUITO DENTRO DE SU ÁREA DE SERVICIO"/>
    <x v="4"/>
    <n v="480459.26"/>
    <n v="480459.66000000003"/>
    <n v="160153.22"/>
    <n v="240228.91999999998"/>
    <n v="80077.52"/>
    <n v="0"/>
    <n v="480459.26"/>
    <n v="278666.37"/>
    <n v="201792.89"/>
    <n v="201792.89"/>
    <x v="185"/>
    <x v="169"/>
    <n v="221"/>
    <x v="11"/>
    <s v="URRESTA BURBANO NELSON EDUARDO"/>
    <s v="PROAÑO HIDALGO IVAN RODRIGO"/>
    <s v="GUAÑA FREIRE DIEGO PAUL"/>
    <s v="COMPROMISO DE CONSORCIO INTECNORTE ((PRESENTADO POR ROMÁN AGUILAR DIEGO FERNANDO con RUC 0702785072001)"/>
    <s v="0702785072001"/>
    <s v="ANCHATUÑA QUISHPE CRISTIAN FERNANADO"/>
    <m/>
    <m/>
    <m/>
    <m/>
    <x v="1"/>
  </r>
  <r>
    <x v="1"/>
    <x v="2"/>
    <s v="SERVICIO"/>
    <s v="SIE"/>
    <s v="SUBASTA INVERSA ELECTRÓNICA"/>
    <x v="0"/>
    <s v="SIE-EEQ-GC001-2021"/>
    <m/>
    <n v="5286"/>
    <s v="SERVICIOS TÉCNICOS PARA TOMA DE LECTURAS EN LÍNEA, REPARTO DE FACTURAS Y REPARTO DE DOCUMENTOS ADICIONALES Y LECTO FACTURACIÓN PARA LA AGENCIA SAN ANTONIO O EN OTROS SITIOS INDICADOS POR LA EMPRESA ELÉCTRICA QUITO DENTRO DE SU ÁREA DE SERVICIO."/>
    <x v="0"/>
    <n v="173801.98"/>
    <n v="173801.98"/>
    <n v="43450.5"/>
    <n v="86900.99"/>
    <n v="43450.49"/>
    <n v="0"/>
    <n v="162170.56"/>
    <n v="129730"/>
    <n v="44071.98000000001"/>
    <n v="32440.559999999998"/>
    <x v="186"/>
    <x v="170"/>
    <n v="56"/>
    <x v="12"/>
    <s v="VASQUEZ GUAÑA HUGO ERNESTO"/>
    <s v="SANTANDER QUIROZ GUSTAVO EDMUNDO"/>
    <s v="VEGA RON JOSE JACINTO"/>
    <s v="ASISTENCIA TECNICA Y COMERCIAL ASISTECOM CIA. LTDA."/>
    <s v="1791847261001"/>
    <s v="ESPINOZA BURBANO FRANZ TIMOSHENKO"/>
    <s v="SG-125-2021"/>
    <n v="16700.77"/>
    <n v="128596.83"/>
    <n v="0"/>
    <x v="2"/>
  </r>
  <r>
    <x v="1"/>
    <x v="2"/>
    <s v="SERVICIO"/>
    <s v="COTBS"/>
    <s v="COTIZACIÓN BIENES Y SERVICIOS"/>
    <x v="0"/>
    <s v="COTBS-EEQ-GC006-2021"/>
    <m/>
    <n v="5292"/>
    <s v="SERVICIO DE INSTALACIÓN ELÉCTRICA; INSTALACIÓN, CAMBIO Y/O REUBICACIÓN DE MEDIDORES, MANTENIMIENTO DE ACOMETIDAS Y REPARACIONES EN LA ZONA PERIFÉRICA AGENCIA SAN ANTONIO O EN OTROS SITIOS INDICADOS POR LA EMPRESA ELÉCTRICA QUITO DENTRO DE SU ÁREA DE SERVICIO."/>
    <x v="4"/>
    <n v="266591.46999999997"/>
    <n v="266591.47000000003"/>
    <n v="79843.47"/>
    <n v="133275.73000000001"/>
    <n v="53472.270000000004"/>
    <n v="0"/>
    <n v="266591.06"/>
    <n v="154622.81"/>
    <n v="111968.65999999997"/>
    <n v="111968.25"/>
    <x v="186"/>
    <x v="171"/>
    <n v="120"/>
    <x v="13"/>
    <s v="URRESTA BURBANO NELSON EDUARDO"/>
    <s v="PROAÑO HIDALGO IVAN RODRIGO"/>
    <s v="GUAÑA FREIRE DIEGO PAUL"/>
    <s v="RAMIREZ ROMERO CRISTIAN MANUEL"/>
    <s v="0704027531001"/>
    <s v="Miguel Eduardo Rojas Imbaquingo"/>
    <s v="SG-298-2021"/>
    <n v="0"/>
    <n v="173177.55"/>
    <n v="0"/>
    <x v="3"/>
  </r>
  <r>
    <x v="1"/>
    <x v="0"/>
    <s v="SERVICIO"/>
    <s v="INM"/>
    <s v="ARRENDAMIENTO BIENES INMUEBLES"/>
    <x v="0"/>
    <s v="INM-EEQ-GAF003-2021"/>
    <m/>
    <n v="5260"/>
    <s v="ARRIENDO DE INMUEBLE TERRENO PARA PARQUEADERO"/>
    <x v="2"/>
    <m/>
    <m/>
    <m/>
    <m/>
    <m/>
    <m/>
    <m/>
    <m/>
    <n v="0"/>
    <n v="0"/>
    <x v="187"/>
    <x v="172"/>
    <n v="20"/>
    <x v="6"/>
    <s v="GALARZA ESPINOSA FANNY PIEDAD"/>
    <m/>
    <m/>
    <m/>
    <m/>
    <m/>
    <m/>
    <m/>
    <m/>
    <m/>
    <x v="1"/>
  </r>
  <r>
    <x v="1"/>
    <x v="7"/>
    <s v="CONSULTORÍA"/>
    <s v="CDC"/>
    <s v="CONSULTORÍA CONTRATACIÓN DIRECTA"/>
    <x v="0"/>
    <s v="CDC-EEQ-PSA002-2021"/>
    <m/>
    <n v="5301"/>
    <s v="CONSULTORÍA PARA EL ESTUDIO DE IMPACTO AMBIENTAL DE LA SUBESTACIÓN NUEVA SANGOLQUÍ (CHILLOS – JIJÓN) Y SU ALIMENTACIÓN DESDE LA L/T A 138/23 KV, 40 MVA"/>
    <x v="2"/>
    <m/>
    <m/>
    <m/>
    <m/>
    <m/>
    <m/>
    <m/>
    <m/>
    <n v="0"/>
    <n v="0"/>
    <x v="188"/>
    <x v="173"/>
    <n v="32"/>
    <x v="6"/>
    <s v="ESTRELLA PROAÑO MONICA PATRICIA"/>
    <m/>
    <m/>
    <s v="CONSULTORA AMBIENTAL ECOSAMBITO C. LTDA."/>
    <s v="0992260378001"/>
    <s v="ENRIQUEZ PUYO OSCAR GABRIEL"/>
    <m/>
    <m/>
    <m/>
    <m/>
    <x v="1"/>
  </r>
  <r>
    <x v="1"/>
    <x v="2"/>
    <s v="SERVICIO"/>
    <s v="COTBS"/>
    <s v="COTIZACIÓN BIENES Y SERVICIOS"/>
    <x v="0"/>
    <s v="COTBS-EEQ-GC001-2021"/>
    <m/>
    <n v="5293"/>
    <s v="SERVICIO DE INSTALACIÓN ELÉCTRICA; INSTALACIÓN, CAMBIO Y/O REUBICACIÓN DE MEDIDORES, MANTENIMIENTO DE ACOMETIDAS Y REPARACIONES EN LA ZONA PERIFÉRICA AGENCIA NANEGALITO O EN OTROS SITIOS INDICADOS POR LA EMPRESA ELÉCTRICA QUITO DENTRO DE SU ÁREA DE SERVICIO"/>
    <x v="0"/>
    <n v="120076.35"/>
    <n v="120076.35"/>
    <n v="40025.449999999997"/>
    <n v="60038.18"/>
    <n v="20012.72"/>
    <n v="0"/>
    <n v="120076.35"/>
    <n v="94000"/>
    <n v="26076.350000000006"/>
    <n v="26076.350000000006"/>
    <x v="189"/>
    <x v="174"/>
    <n v="237"/>
    <x v="9"/>
    <s v="URRESTA BURBANO NELSON EDUARDO"/>
    <s v="PROAÑO HIDALGO IVAN RODRIGO"/>
    <s v="GUAÑA FREIRE DIEGO PAUL"/>
    <s v="CONSORCIO INTECNORTE_x000a_presentado por ROMAN AGUILAR DIEGO FERNANDO"/>
    <s v="0702785072001"/>
    <s v="GORDILLO MEDRANO JORGE EDUARDO"/>
    <m/>
    <m/>
    <m/>
    <m/>
    <x v="1"/>
  </r>
  <r>
    <x v="1"/>
    <x v="2"/>
    <s v="BIEN"/>
    <s v="CE"/>
    <s v="CATÁLOGO ELECTRÓNICO"/>
    <x v="0"/>
    <s v="CATE-EEQ-GC001-2021"/>
    <s v="CE-20210001978480"/>
    <n v="22540"/>
    <s v="Caja de Protección Metálica para medidor energía eléctrica Polifásico, 400 mm x 220mm x 125 mm"/>
    <x v="1"/>
    <n v="68334.75"/>
    <m/>
    <m/>
    <m/>
    <m/>
    <m/>
    <n v="66580.25"/>
    <n v="66580.25"/>
    <n v="1754.5"/>
    <n v="64825.75"/>
    <x v="186"/>
    <x v="175"/>
    <n v="2"/>
    <x v="1"/>
    <s v="N/A"/>
    <m/>
    <m/>
    <s v="ECUATORIANA DE MATRICERIA ECUAMATRIZ CIA LTDA"/>
    <n v="1890108241001"/>
    <s v="AREVALO SUAREZ JORGE GERARDO"/>
    <m/>
    <m/>
    <m/>
    <m/>
    <x v="1"/>
  </r>
  <r>
    <x v="1"/>
    <x v="2"/>
    <s v="BIEN"/>
    <s v="CE"/>
    <s v="CATÁLOGO ELECTRÓNICO"/>
    <x v="0"/>
    <s v="CATE-EEQ-GC002-2021"/>
    <s v="CE-20210001990420"/>
    <n v="22509"/>
    <s v="CABLE DE COBRE CABLEADO, 600 V, THHN, 8 AWG, 7 HILOS"/>
    <x v="1"/>
    <n v="171450.78"/>
    <m/>
    <m/>
    <m/>
    <m/>
    <m/>
    <n v="171316.3088"/>
    <n v="171316.3088"/>
    <n v="134.47119999999995"/>
    <n v="171181.8376"/>
    <x v="190"/>
    <x v="176"/>
    <n v="5"/>
    <x v="4"/>
    <s v="N/A"/>
    <m/>
    <m/>
    <s v="INDUSTRIA ECUATORIANA DE CABLES INCABLE S.A."/>
    <s v="0990562091001"/>
    <s v="AREVALO SUAREZ JORGE GERARDO"/>
    <m/>
    <m/>
    <m/>
    <m/>
    <x v="1"/>
  </r>
  <r>
    <x v="1"/>
    <x v="2"/>
    <s v="BIEN"/>
    <s v="CE"/>
    <s v="CATÁLOGO ELECTRÓNICO"/>
    <x v="0"/>
    <s v="CATE-EEQ-GC003-2021"/>
    <s v="CE-20210001999081"/>
    <n v="22598"/>
    <s v="CABLE DE ALUMINIO, AA-8000, TIPO SEU, CABLEADO, NEUTRO HELICOIDAL, 600 V, XLPE, 3 x 6 AWG"/>
    <x v="1"/>
    <n v="502827.68"/>
    <m/>
    <m/>
    <m/>
    <m/>
    <m/>
    <n v="364727.12"/>
    <n v="364727.12"/>
    <n v="138100.56"/>
    <n v="226626.56"/>
    <x v="191"/>
    <x v="177"/>
    <n v="2"/>
    <x v="5"/>
    <s v="N/A"/>
    <m/>
    <m/>
    <s v="CONELSA CONDUCTORES ELECTRICOS S.A."/>
    <n v="1790015785001"/>
    <s v="AREVALO SUAREZ JORGE GERARDO"/>
    <m/>
    <m/>
    <m/>
    <m/>
    <x v="1"/>
  </r>
  <r>
    <x v="1"/>
    <x v="2"/>
    <s v="BIEN"/>
    <s v="CE"/>
    <s v="CATÁLOGO ELECTRÓNICO"/>
    <x v="0"/>
    <s v="CATE-EEQ-GC004-2021"/>
    <s v="CE-20210002002184"/>
    <n v="22597"/>
    <s v="CABLE DE ALUMINIO, AA-8000, TIPO SEU, CABLEADO, NEUTRO HELICOIDAL, 600 V, XLPE, 3 x 4 AWG"/>
    <x v="1"/>
    <n v="25350"/>
    <m/>
    <m/>
    <m/>
    <m/>
    <m/>
    <n v="21468"/>
    <n v="21468"/>
    <n v="3882"/>
    <n v="17586"/>
    <x v="192"/>
    <x v="178"/>
    <n v="2"/>
    <x v="2"/>
    <s v="N/A"/>
    <m/>
    <m/>
    <s v=" INDUSTRIA ECUATORIANA DE CABLES INCABLE S.A."/>
    <s v="0990562091001"/>
    <s v="AREVALO SUAREZ JORGE GERARDO"/>
    <m/>
    <m/>
    <m/>
    <m/>
    <x v="1"/>
  </r>
  <r>
    <x v="1"/>
    <x v="0"/>
    <s v="BIEN"/>
    <s v="CE"/>
    <s v="CATÁLOGO ELECTRÓNICO"/>
    <x v="1"/>
    <s v="CATE-EEQ-GAF003-2021"/>
    <s v="CE-20210002027324"/>
    <n v="22578"/>
    <s v="BORRADORES DE ESFERO Y LAPIZ GRANDE"/>
    <x v="1"/>
    <n v="4.32"/>
    <m/>
    <m/>
    <m/>
    <m/>
    <m/>
    <n v="3.24"/>
    <n v="3.24"/>
    <n v="1.08"/>
    <n v="2.16"/>
    <x v="193"/>
    <x v="179"/>
    <n v="4"/>
    <x v="4"/>
    <s v="N/A"/>
    <m/>
    <m/>
    <s v="CODYXO PAPER CIA. LTDA."/>
    <n v="1791775643001"/>
    <s v="BURBANO PACHECO ALEJANDRA MELISSA"/>
    <m/>
    <m/>
    <m/>
    <m/>
    <x v="1"/>
  </r>
  <r>
    <x v="1"/>
    <x v="0"/>
    <s v="SERVICIO"/>
    <s v="SIE"/>
    <s v="SUBASTA INVERSA ELECTRÓNICA"/>
    <x v="0"/>
    <s v="SIE-EEQ-GAF001-2021"/>
    <m/>
    <n v="5306"/>
    <s v="SERVICIO DE GALVANIZADO EN CALIENTE PARA HERRAJES Y POSTES METÁLICOS ORNAMENTALES."/>
    <x v="2"/>
    <m/>
    <n v="0"/>
    <m/>
    <m/>
    <m/>
    <m/>
    <m/>
    <m/>
    <n v="0"/>
    <n v="0"/>
    <x v="194"/>
    <x v="180"/>
    <n v="200"/>
    <x v="5"/>
    <s v="CAHUASQUI PROAÑO DARWIN PAUL"/>
    <s v="TOAPANTA LUNA ROBERTO STALIN"/>
    <s v="CEVALLOS COLLAGUAZO MARCO FABIAN"/>
    <m/>
    <m/>
    <m/>
    <m/>
    <m/>
    <m/>
    <m/>
    <x v="1"/>
  </r>
  <r>
    <x v="1"/>
    <x v="2"/>
    <s v="BIEN"/>
    <s v="SIE"/>
    <s v="SUBASTA INVERSA ELECTRÓNICA"/>
    <x v="0"/>
    <s v="SIE-EEQ-GC012-2021"/>
    <m/>
    <n v="22513"/>
    <s v="ADQUISICIÓN DE CONECTOR TIPO GOLPE PARA CABLE 6 AWG A VARILLA 5/8 PULGADAS"/>
    <x v="2"/>
    <m/>
    <m/>
    <m/>
    <m/>
    <m/>
    <m/>
    <m/>
    <m/>
    <n v="0"/>
    <n v="0"/>
    <x v="195"/>
    <x v="181"/>
    <n v="72"/>
    <x v="0"/>
    <s v="CRIOLLO CHANATASIG MARIO OSCAR"/>
    <s v="SORIA SANCHEZ BYRON LEONEL"/>
    <s v="GUACHAMIN GUAMANTICA DIEGO XAVIER"/>
    <m/>
    <m/>
    <m/>
    <m/>
    <m/>
    <m/>
    <m/>
    <x v="1"/>
  </r>
  <r>
    <x v="1"/>
    <x v="9"/>
    <s v="SERVICIO"/>
    <s v="RES"/>
    <s v="BIENES Y SERVICIOS ÚNICOS"/>
    <x v="0"/>
    <s v="RES-EEQ-GG002-2021"/>
    <m/>
    <n v="5309"/>
    <s v="SOPORTE Y MANTENIMIENTO DE INFRAESTRUCTURA IBM CENTRO DE DATOS NACIONAL"/>
    <x v="0"/>
    <n v="315000"/>
    <n v="183505.93"/>
    <n v="137629.47"/>
    <n v="45876.46"/>
    <n v="0"/>
    <n v="0"/>
    <n v="183505.93"/>
    <n v="183505.93"/>
    <n v="131494.07"/>
    <n v="52011.859999999986"/>
    <x v="196"/>
    <x v="182"/>
    <n v="46"/>
    <x v="6"/>
    <s v="VELA ORTIZ ARMANDO GABRIEL"/>
    <m/>
    <m/>
    <s v="IBM del Ecuador C.A."/>
    <s v="1790011674001"/>
    <s v="MENCIAS IMBAQUINGO JAMES ANDRES"/>
    <s v="SG-138-2021"/>
    <n v="51381.66"/>
    <n v="154144.98000000001"/>
    <n v="0"/>
    <x v="2"/>
  </r>
  <r>
    <x v="1"/>
    <x v="9"/>
    <s v="SERVICIO"/>
    <s v="RES"/>
    <s v="BIENES Y SERVICIOS ÚNICOS"/>
    <x v="0"/>
    <s v="RES-EEQ-GG003-2021"/>
    <m/>
    <n v="5335"/>
    <s v="SERVICIO DE SOPORTE Y MANTENIMIENTO DE INFRAESTRUCTURA IBM CENTRO DE DATOS –EEQ"/>
    <x v="0"/>
    <n v="119000"/>
    <n v="5948978.5899999999"/>
    <n v="58900.59"/>
    <n v="5890078"/>
    <n v="0"/>
    <n v="0"/>
    <n v="117801.37"/>
    <n v="117801.37"/>
    <n v="1198.6300000000047"/>
    <n v="116602.73999999999"/>
    <x v="196"/>
    <x v="183"/>
    <n v="50"/>
    <x v="6"/>
    <s v="GUALOTO SUAREZ FRANZ MICHAEL"/>
    <m/>
    <m/>
    <s v="IBM del Ecuador C.A."/>
    <n v="1790011674001"/>
    <s v="CARRERA VILLAMARIN WALTER GERMANICO"/>
    <s v="SG-134-2021"/>
    <n v="21989.55"/>
    <n v="109947.98"/>
    <n v="0"/>
    <x v="2"/>
  </r>
  <r>
    <x v="1"/>
    <x v="2"/>
    <s v="SERVICIO"/>
    <s v="COTBS"/>
    <s v="COTIZACIÓN BIENES Y SERVICIOS"/>
    <x v="0"/>
    <s v="COTBS-EEQ-GC007-2021"/>
    <m/>
    <n v="5315"/>
    <s v="SERVICIO DE INSTALACIÓN ELÉCTRICA; INSTALACIÓN, CAMBIO Y/O REUBICACIÓN DE MEDIDORES, MANTENIMIENTO DE ACOMETIDAS Y REPARACIONES EN LA ZONA PERIFÉRICA AGENCIA MACHACHI O EN OTROS SITIOS INDICADOS POR LA EMPRESA ELÉCTRICA QUITO DENTRO DE SU ÁREA DE SERVICIO"/>
    <x v="4"/>
    <n v="237310.69"/>
    <n v="237310.69"/>
    <n v="79007.58"/>
    <n v="79050.069999999992"/>
    <n v="79253.039999999994"/>
    <n v="0"/>
    <n v="237310.07999999999"/>
    <n v="128408.48"/>
    <n v="108902.21"/>
    <n v="128407.86999999998"/>
    <x v="196"/>
    <x v="184"/>
    <n v="249"/>
    <x v="7"/>
    <s v="URRESTA BURBANO NELSON EDUARDO"/>
    <s v="PROAÑO HIDALGO IVAN RODRIGO"/>
    <s v="GUAÑA FREIRE DIEGO PAUL"/>
    <s v="ELECTROTOPON CIA. LTDA."/>
    <s v="1792321107001"/>
    <s v="Gonzalo Rolando Villafuerte Castillo"/>
    <m/>
    <m/>
    <m/>
    <m/>
    <x v="1"/>
  </r>
  <r>
    <x v="1"/>
    <x v="0"/>
    <s v="SERVICIO"/>
    <s v="INM"/>
    <s v="ARRENDAMIENTO BIENES INMUEBLES"/>
    <x v="0"/>
    <s v="INM-EEQ-GAF004-2021"/>
    <m/>
    <n v="5260"/>
    <s v="ARRIENDO DE INMUEBLE TERRENO PARA PARQUEADERO"/>
    <x v="0"/>
    <n v="21880.799999999999"/>
    <n v="20786.64"/>
    <n v="8661.1"/>
    <n v="10393.32"/>
    <n v="1732.22"/>
    <n v="0"/>
    <n v="20786.64"/>
    <n v="20786.64"/>
    <n v="1094.1599999999999"/>
    <n v="0"/>
    <x v="196"/>
    <x v="168"/>
    <n v="21"/>
    <x v="6"/>
    <s v="GALARZA ESPINOSA FANNY PIEDAD"/>
    <m/>
    <m/>
    <s v=" CARLOS LUIS COBOS SANCHEZ"/>
    <s v="1704019999001"/>
    <s v="GAVILANEZ BECERRA ANDREA CAROLINA "/>
    <s v="SG-113-2021"/>
    <n v="6790.28"/>
    <n v="16490.759999999998"/>
    <n v="0"/>
    <x v="2"/>
  </r>
  <r>
    <x v="1"/>
    <x v="3"/>
    <s v="BIEN"/>
    <s v="SIE"/>
    <s v="SUBASTA INVERSA ELECTRÓNICA"/>
    <x v="0"/>
    <s v="SIE-EEQ-GGS001-2021"/>
    <m/>
    <n v="22504"/>
    <s v="ADQUISICIÓN DE CABLES DE CONTROL Y FUERZA VARIOS TIPOS"/>
    <x v="0"/>
    <n v="355925"/>
    <n v="355925"/>
    <n v="355925"/>
    <n v="0"/>
    <n v="0"/>
    <n v="0"/>
    <n v="355925"/>
    <n v="330404"/>
    <n v="25521"/>
    <n v="25521"/>
    <x v="197"/>
    <x v="185"/>
    <n v="90"/>
    <x v="12"/>
    <s v="CALDERON OLIVO JUAN GABRIEL"/>
    <s v="ULLAURI ROSILLO MARLON VINICIO"/>
    <s v="MOLINA BAUTISTA CARLOS AUGUSTO"/>
    <s v="CEDETEC S.A."/>
    <n v="1792063337001"/>
    <s v="NUÑEZ LOPEZ JOSE CARLOS"/>
    <s v="SG-288-22021"/>
    <n v="231282.8"/>
    <n v="138769.68"/>
    <n v="0"/>
    <x v="3"/>
  </r>
  <r>
    <x v="1"/>
    <x v="0"/>
    <s v="SERVICIO"/>
    <s v="SIE"/>
    <s v="SUBASTA INVERSA ELECTRÓNICA"/>
    <x v="0"/>
    <s v="SIE-EEQ-GAF004-2021"/>
    <m/>
    <n v="5359"/>
    <s v="SERVICIO DE TRANSPORTE PARA EL PERSONAL OPERATIVO DE LA EEQ, SECTOR NORTE"/>
    <x v="0"/>
    <n v="571284"/>
    <n v="571284.72"/>
    <n v="428463.54"/>
    <n v="142821.18"/>
    <n v="0"/>
    <n v="0"/>
    <n v="434385.24"/>
    <n v="428000"/>
    <n v="143284"/>
    <n v="291101.24"/>
    <x v="197"/>
    <x v="186"/>
    <n v="69"/>
    <x v="5"/>
    <s v="DE TRINIDAD MOSCOSO EMILIA FERNANDA"/>
    <s v="CANO ICAZA MARIA OLIMPIA"/>
    <s v="LOPEZ DUEÑAS VERONICA VANESSA"/>
    <s v="COMPAÑIA DE TRANSPORTE ESCOLAR E INSTITUCIONAL TRANSLIBERTADOR S.A."/>
    <n v="1792444993001"/>
    <s v="OSORIO MOREIRA GABRIELA JUDITH"/>
    <s v="SG-219-2021"/>
    <n v="107000.01"/>
    <n v="372359.99"/>
    <n v="0"/>
    <x v="2"/>
  </r>
  <r>
    <x v="1"/>
    <x v="2"/>
    <s v="BIEN"/>
    <s v="SIE"/>
    <s v="SUBASTA INVERSA ELECTRÓNICA"/>
    <x v="0"/>
    <s v="SIE-EEQ-GC005-2021"/>
    <m/>
    <n v="22508"/>
    <s v="ADQUISICIÓN DE HERRAMIENTAS DE FIJACIÓN DE CLAVOS A BATERÍA Y CLAVOS DE ACERO DE 1 PULG. PARA PISTOLA DE FIJACIÓN"/>
    <x v="0"/>
    <n v="68068.7"/>
    <n v="0"/>
    <m/>
    <m/>
    <m/>
    <m/>
    <n v="58188.7"/>
    <n v="54500"/>
    <n v="13568.699999999997"/>
    <n v="44620"/>
    <x v="197"/>
    <x v="187"/>
    <n v="54"/>
    <x v="2"/>
    <s v="CHANGOLUISA QUIROGA ANGEL MAURICIO"/>
    <m/>
    <m/>
    <s v="ESERSUM IND CIA. LTDA."/>
    <n v="1791773098001"/>
    <s v="ALQUINGA ROJAS JORGE HUMBERTO"/>
    <s v="SG-142-2021"/>
    <n v="32700"/>
    <n v="28340"/>
    <s v="ANTICIPO"/>
    <x v="3"/>
  </r>
  <r>
    <x v="1"/>
    <x v="1"/>
    <s v="BIEN"/>
    <s v="SIE"/>
    <s v="SUBASTA INVERSA ELECTRÓNICA"/>
    <x v="0"/>
    <s v="SIE-EEQ-GD1K001-2021"/>
    <m/>
    <n v="22552"/>
    <s v="ADQUISICIÓN DE CINTAS ELÉCTRICAS DE MALLA DE COBRE ESTAÑADO PARA BLINDAJE"/>
    <x v="0"/>
    <n v="11900"/>
    <n v="11900"/>
    <n v="8500"/>
    <n v="3400"/>
    <n v="0"/>
    <n v="0"/>
    <n v="8400"/>
    <n v="7077"/>
    <n v="4823"/>
    <n v="3577"/>
    <x v="197"/>
    <x v="188"/>
    <n v="56"/>
    <x v="2"/>
    <s v="REVELO RUIZ JORGE EDUARDO"/>
    <m/>
    <m/>
    <s v=" AUTOMATION &amp;ELECTRIC S.A."/>
    <s v="0992847387001"/>
    <s v="REVELO FLORES CARLA ELIZABETH"/>
    <s v=" SG-139-2021"/>
    <m/>
    <m/>
    <m/>
    <x v="1"/>
  </r>
  <r>
    <x v="1"/>
    <x v="0"/>
    <s v="SERVICIO"/>
    <s v="SIE"/>
    <s v="SUBASTA INVERSA ELECTRÓNICA"/>
    <x v="0"/>
    <s v="SIE-EEQ-GAF002-2021"/>
    <m/>
    <n v="5322"/>
    <s v="SERVICIO DE TRANSPORTE PARA EL PERSONAL OPERATIVO DE LA EEQ, SECTORES PERIFÉRICAS SUR"/>
    <x v="0"/>
    <n v="758694"/>
    <n v="758694.48"/>
    <n v="569020.86"/>
    <n v="189673.62"/>
    <n v="0"/>
    <n v="0"/>
    <n v="589818.36"/>
    <n v="577000"/>
    <n v="181694"/>
    <n v="408124.36"/>
    <x v="198"/>
    <x v="189"/>
    <n v="70"/>
    <x v="12"/>
    <s v="GARCIA LEMA BYRON ANDRES"/>
    <s v="GAVILANEZ BECERRA ANDREA CAROLINA"/>
    <s v="OSORIO MOREIRA GABRIELA JUDITH"/>
    <s v="COMPAÑÍA DE TRANSPORTE TURISMO ESCOLAR UNIPRO C.A."/>
    <n v="1790935426001"/>
    <s v="LOPEZ DUEÑAS VERONICA VANESSA"/>
    <s v="SG-211-2021"/>
    <n v="96166.66"/>
    <n v="550073.34"/>
    <n v="0"/>
    <x v="2"/>
  </r>
  <r>
    <x v="1"/>
    <x v="0"/>
    <s v="SERVICIO"/>
    <s v="SIE"/>
    <s v="SUBASTA INVERSA ELECTRÓNICA"/>
    <x v="0"/>
    <s v="SIE-EEQ-GAF003-2021"/>
    <m/>
    <n v="5358"/>
    <s v="SERVICIO DE TRANSPORTE PARA EL PERSONAL OPERATIVO DE LA EEQ, SECTORES CENTRO LOS CHILLOS"/>
    <x v="2"/>
    <m/>
    <m/>
    <m/>
    <m/>
    <m/>
    <m/>
    <m/>
    <m/>
    <n v="0"/>
    <n v="0"/>
    <x v="199"/>
    <x v="190"/>
    <n v="44"/>
    <x v="1"/>
    <s v="GAVILANEZ BECERRA ANDREA CAROLINA"/>
    <s v="DE TRINIDAD MOSCOSO EMILIA FERNANDA"/>
    <s v="LOPEZ DUEÑAS VERONICA VANESSA"/>
    <m/>
    <m/>
    <m/>
    <m/>
    <m/>
    <m/>
    <m/>
    <x v="1"/>
  </r>
  <r>
    <x v="1"/>
    <x v="1"/>
    <s v="BIEN"/>
    <s v="SIE"/>
    <s v="SUBASTA INVERSA ELECTRÓNICA"/>
    <x v="0"/>
    <s v="SIE-EEQ-GD1K002-2021"/>
    <m/>
    <n v="22541"/>
    <s v="ADQUISICIÓN DE CINTAS PARA PUESTA A TIERRA"/>
    <x v="0"/>
    <n v="148050"/>
    <n v="0"/>
    <m/>
    <m/>
    <m/>
    <m/>
    <n v="46200"/>
    <n v="38010"/>
    <n v="110040"/>
    <n v="-63840"/>
    <x v="199"/>
    <x v="181"/>
    <n v="59"/>
    <x v="2"/>
    <s v="REVELO JORGE"/>
    <m/>
    <m/>
    <s v="GLOBAL TRADING ELECTRIC GLOBALELECTRIC S.A."/>
    <n v="1791399846001"/>
    <s v="REVELO FLORES CARLA ELIZABETH"/>
    <s v="SG-252-2021"/>
    <n v="42571.199999999997"/>
    <n v="0"/>
    <n v="0"/>
    <x v="3"/>
  </r>
  <r>
    <x v="1"/>
    <x v="0"/>
    <s v="SERVICIO"/>
    <s v="SIE"/>
    <s v="SUBASTA INVERSA ELECTRÓNICA"/>
    <x v="0"/>
    <s v="SIE-EEQ-GAF006-2021"/>
    <m/>
    <n v="5278"/>
    <s v="Servicio de guardería para los hijos de los trabajadores de la Empresa Eléctrica Quito."/>
    <x v="2"/>
    <m/>
    <m/>
    <m/>
    <m/>
    <m/>
    <m/>
    <m/>
    <m/>
    <n v="0"/>
    <n v="0"/>
    <x v="200"/>
    <x v="157"/>
    <n v="77"/>
    <x v="1"/>
    <s v="MANTILLA VINUEZA DANIEL ALEJANDRO"/>
    <s v="GUEVARA ERAZO MAURICIO WLADIMIR"/>
    <s v="IGLESIAS CALDERON LIGIA ROSANA"/>
    <m/>
    <m/>
    <m/>
    <m/>
    <m/>
    <m/>
    <m/>
    <x v="1"/>
  </r>
  <r>
    <x v="1"/>
    <x v="3"/>
    <s v="BIEN"/>
    <s v="LICBS"/>
    <s v="LICITACIÓN BIENES Y SERVICIOS"/>
    <x v="0"/>
    <s v="LICBS-EEQ-GGS01-2021"/>
    <m/>
    <n v="22493"/>
    <s v="INTERCAMBIADORES DE CALOR PARA LAS UNIDADES DE LA CENTRAL TERMOELÉCTRICA GUALBERTO HERNÁNDEZ"/>
    <x v="2"/>
    <m/>
    <n v="825182.4"/>
    <n v="577627.68000000005"/>
    <n v="247554.72"/>
    <n v="0"/>
    <n v="0"/>
    <m/>
    <m/>
    <n v="0"/>
    <n v="0"/>
    <x v="201"/>
    <x v="180"/>
    <n v="179"/>
    <x v="7"/>
    <s v="RIOS BAYAS DANIEL MARCELO"/>
    <s v="PEREZ MOLINA PATRICIO ERNESTO"/>
    <s v="SOLA NARANJO IVAN JAVIER"/>
    <m/>
    <m/>
    <m/>
    <m/>
    <m/>
    <m/>
    <m/>
    <x v="1"/>
  </r>
  <r>
    <x v="1"/>
    <x v="2"/>
    <s v="SERVICIO"/>
    <s v="COTBS"/>
    <s v="COTIZACIÓN BIENES Y SERVICIOS"/>
    <x v="0"/>
    <s v="COTBS-EEQ-GC008-2021"/>
    <m/>
    <n v="5313"/>
    <s v="SERVICIO DE INSTALACIÓN ELÉCTRICA: ACOMETIDA, MEDIDORES DE ENERGÍA ELÉCTRICA, CAMBIO, REUBICACIÓN Y/O MANTENIMIENTO EN EL ÁREA DE SERVICIO ZONA URBANA- SUR."/>
    <x v="4"/>
    <n v="468039.82"/>
    <n v="468039.84"/>
    <n v="468039.84"/>
    <n v="0"/>
    <n v="0"/>
    <n v="0"/>
    <n v="468039.82"/>
    <n v="420000"/>
    <n v="48039.820000000007"/>
    <n v="48039.820000000007"/>
    <x v="201"/>
    <x v="191"/>
    <n v="116"/>
    <x v="11"/>
    <s v="QUIROGA CHICAIZA BAYRON ORLANDO"/>
    <s v="OLALLA CAMBISACA WALTER STALIN"/>
    <s v="ERAZO HERNANDEZ JORGE ESTUARDO"/>
    <s v="ROCHA VILLALVA LUIS JAVIER"/>
    <s v="1712877305001"/>
    <s v="MALLITASIG LASLUISA ALBERTO BLADIMIR"/>
    <m/>
    <m/>
    <m/>
    <m/>
    <x v="1"/>
  </r>
  <r>
    <x v="1"/>
    <x v="2"/>
    <s v="BIEN"/>
    <s v="SIE"/>
    <s v="SUBASTA INVERSA ELECTRÓNICA"/>
    <x v="0"/>
    <s v="SIE-EEQ-GC014-2021"/>
    <m/>
    <n v="22531"/>
    <s v="ADQUISICIÓN DE LECTOR ÓPTICO UNIVERSAL PARA MEDIDOR ELECTRÓNICO"/>
    <x v="0"/>
    <n v="35000"/>
    <n v="35000"/>
    <n v="35000"/>
    <n v="0"/>
    <n v="0"/>
    <n v="0"/>
    <n v="35000"/>
    <n v="31850"/>
    <n v="3150"/>
    <n v="31850"/>
    <x v="202"/>
    <x v="171"/>
    <n v="82"/>
    <x v="0"/>
    <s v="PALLO CHILUISA EDISON CLEVER"/>
    <m/>
    <m/>
    <s v="QUEMCO CIA. LTDA"/>
    <n v="1790395405001"/>
    <s v="CHáVEZ ESCUADERO VíCTOR ARMANDO"/>
    <s v="SG-225-2021"/>
    <n v="22295"/>
    <n v="13377"/>
    <n v="0"/>
    <x v="3"/>
  </r>
  <r>
    <x v="1"/>
    <x v="3"/>
    <s v="BIEN"/>
    <s v="SIE"/>
    <s v="SUBASTA INVERSA ELECTRÓNICA"/>
    <x v="0"/>
    <s v="SIE-EEQ-GGS002-2021"/>
    <m/>
    <n v="22591"/>
    <s v="ADQUISICIÓN DE CINCO TRANSFORMADORES TRIFÁSICOS TIPO PADMOUNTED KNAN 125 KVA 23 KV 220 V CONEXIÓN YY0 RADIAL MODIFICADO"/>
    <x v="2"/>
    <m/>
    <m/>
    <m/>
    <m/>
    <m/>
    <m/>
    <m/>
    <m/>
    <n v="0"/>
    <n v="0"/>
    <x v="203"/>
    <x v="192"/>
    <n v="56"/>
    <x v="1"/>
    <s v="MOLINA BAUTISTA CARLOS AUGUSTO"/>
    <m/>
    <m/>
    <m/>
    <m/>
    <m/>
    <m/>
    <m/>
    <m/>
    <m/>
    <x v="1"/>
  </r>
  <r>
    <x v="1"/>
    <x v="3"/>
    <s v="BIEN"/>
    <s v="CE"/>
    <s v="CATÁLOGO ELECTRÓNICO"/>
    <x v="0"/>
    <s v="CATE-EEQ-GGS001-2021"/>
    <s v="CE-20210002005528"/>
    <n v="22608"/>
    <s v="CABLE DE COBRE CABLEADO, 2000 V, TTU, 2/0 AWG, 19 HILOS"/>
    <x v="1"/>
    <n v="19750"/>
    <m/>
    <m/>
    <m/>
    <m/>
    <m/>
    <n v="19625"/>
    <n v="19625"/>
    <n v="125"/>
    <n v="19500"/>
    <x v="204"/>
    <x v="193"/>
    <n v="4"/>
    <x v="4"/>
    <s v="N/A"/>
    <m/>
    <m/>
    <s v="ELECTROCABLES C.A."/>
    <s v="0990553742001"/>
    <s v="TOCTAQUIZA VARGAS JUAN CARLOS"/>
    <m/>
    <m/>
    <m/>
    <m/>
    <x v="1"/>
  </r>
  <r>
    <x v="1"/>
    <x v="3"/>
    <s v="BIEN"/>
    <s v="CE"/>
    <s v="CATÁLOGO ELECTRÓNICO"/>
    <x v="1"/>
    <s v="CATE-EEQ-GGS001-2021"/>
    <s v="CE-20210002005580"/>
    <n v="22608"/>
    <s v="CONDUCTOR DE COBRE, DESNUDO CABLEADO SUAVE, 4/0 AWG 19 HILOS"/>
    <x v="1"/>
    <n v="113500"/>
    <m/>
    <m/>
    <m/>
    <m/>
    <m/>
    <n v="112000"/>
    <n v="112000"/>
    <n v="1500"/>
    <n v="110500"/>
    <x v="204"/>
    <x v="193"/>
    <n v="4"/>
    <x v="4"/>
    <s v="N/A"/>
    <m/>
    <m/>
    <s v="ECUACABLE S.A."/>
    <s v="_x0009_0992497025001"/>
    <s v="TOCTAQUIZA VARGAS JUAN CARLOS"/>
    <m/>
    <m/>
    <m/>
    <m/>
    <x v="1"/>
  </r>
  <r>
    <x v="1"/>
    <x v="2"/>
    <s v="BIEN"/>
    <s v="SIE"/>
    <s v="SUBASTA INVERSA ELECTRÓNICA"/>
    <x v="0"/>
    <s v="SIE-EEQ-GC015-2021"/>
    <m/>
    <n v="22517"/>
    <s v="ADQUISICIÓN DE TRANSFORMADORES DE CORRIENTE PARA BAJO VOLTAJE"/>
    <x v="0"/>
    <n v="48884"/>
    <n v="48884"/>
    <n v="48884"/>
    <n v="0"/>
    <n v="0"/>
    <n v="0"/>
    <n v="48093.760000000002"/>
    <n v="44780"/>
    <n v="4104"/>
    <n v="43989.760000000002"/>
    <x v="205"/>
    <x v="185"/>
    <n v="68"/>
    <x v="5"/>
    <s v="PALLO CHILUISA EDISON CLEVER"/>
    <m/>
    <m/>
    <s v="ESEMEC COMPAÑÍA DE SUMINISTROS ELECTROMECÁNICOS S.A."/>
    <n v="1790517608001"/>
    <s v="BENITEZ BENALCAZAR LUIS ALBERTO"/>
    <s v="SG-220-2021"/>
    <n v="31346"/>
    <n v="18807.599999999999"/>
    <s v="ANTICIPO"/>
    <x v="3"/>
  </r>
  <r>
    <x v="1"/>
    <x v="2"/>
    <s v="BIEN"/>
    <s v="SIE"/>
    <s v="SUBASTA INVERSA ELECTRÓNICA"/>
    <x v="0"/>
    <s v="SIE-EEQ-GC013-2021"/>
    <m/>
    <n v="22530"/>
    <s v="ADQUISICIÓN DE EQUIPO PORTÁTIL PARA VERIFICACIÓN DE SISTEMAS TRIFÁSICOS CON IMPRESORA"/>
    <x v="0"/>
    <n v="24000"/>
    <n v="24000"/>
    <n v="24000"/>
    <n v="0"/>
    <n v="0"/>
    <n v="0"/>
    <n v="24000"/>
    <n v="11279.94"/>
    <n v="12720.06"/>
    <n v="11279.94"/>
    <x v="206"/>
    <x v="157"/>
    <n v="59"/>
    <x v="12"/>
    <s v="PALLO CHILUISA EDISON CLEBER"/>
    <m/>
    <m/>
    <s v="QUEMCO CIA. LTDA."/>
    <n v="1790395405001"/>
    <s v="VIZUETE VALLEJO CARLOS ANIBAL"/>
    <s v="SG-216-2021"/>
    <n v="7895.96"/>
    <n v="4737.57"/>
    <s v="ANTICIPO"/>
    <x v="3"/>
  </r>
  <r>
    <x v="1"/>
    <x v="3"/>
    <s v="CONSULTORÍA"/>
    <s v="CLC"/>
    <s v="CONSULTORÍA LISTA CORTA"/>
    <x v="0"/>
    <s v="CLC-EEQ-GGS001-2021"/>
    <m/>
    <n v="5366"/>
    <s v="CONSULTORIA PARA EL DISEÑO DE LA LINEA DE TRANSMISIÓN PEDRO VICENTE MALDONADO LOS BANCOS"/>
    <x v="0"/>
    <n v="180000"/>
    <n v="180000"/>
    <n v="126000"/>
    <n v="54000"/>
    <n v="0"/>
    <n v="0"/>
    <n v="179500"/>
    <n v="165000"/>
    <n v="15000"/>
    <n v="14500"/>
    <x v="207"/>
    <x v="194"/>
    <n v="66"/>
    <x v="6"/>
    <s v="MUÑOZ ONTANEDA CHRISTIAN RODRIGO"/>
    <s v="CALDERON OLIVO JUAN GABRIEL"/>
    <s v="MONTALVO SAA LEONARDO FABIAN"/>
    <s v="CONSTRUCTORA VASCO CEDEÑO"/>
    <s v="1792296161001"/>
    <s v="Juan Carlos Toctaquiza Vargas"/>
    <s v="SG-224-2021"/>
    <n v="0"/>
    <n v="184800"/>
    <n v="0"/>
    <x v="3"/>
  </r>
  <r>
    <x v="1"/>
    <x v="7"/>
    <s v="SERVICIO"/>
    <s v="SIE"/>
    <s v="SUBASTA INVERSA ELECTRÓNICA"/>
    <x v="0"/>
    <s v="SIE-EEQ-PSA001-2021"/>
    <m/>
    <n v="5332"/>
    <s v="Gestión Integral de Desechos en Instalaciones de la Empresa Eléctrica Quito"/>
    <x v="0"/>
    <n v="155000"/>
    <n v="155000"/>
    <n v="77500"/>
    <n v="77500"/>
    <n v="0"/>
    <n v="0"/>
    <n v="150210"/>
    <n v="118500"/>
    <n v="36500"/>
    <n v="113710"/>
    <x v="208"/>
    <x v="189"/>
    <n v="44"/>
    <x v="5"/>
    <s v="VIZCAINO GUZMAN VERONICA ESPERANZA"/>
    <s v="BALSECA GRANJA MILTON VICENTE"/>
    <s v="PERALTA ALMEIDA SEBASTIAN"/>
    <s v="ECUAMBIENTE CONSULTING GROUP"/>
    <n v="1790974073001"/>
    <s v="BONILLA VALENCIA SARA MARÍA"/>
    <s v="SG-210-2021"/>
    <n v="0"/>
    <n v="132720"/>
    <n v="0"/>
    <x v="3"/>
  </r>
  <r>
    <x v="1"/>
    <x v="2"/>
    <s v="BIEN"/>
    <s v="SIE"/>
    <s v="SUBASTA INVERSA ELECTRÓNICA"/>
    <x v="0"/>
    <s v="SIE-EEQ-GC016-2021"/>
    <m/>
    <n v="22515"/>
    <s v="ADQUISICIÓN DE CONTADORES DE ENERGÍA ELÉCTRICA PARA CLIENTES COMERCIALES E INDUSTRIALES Y BASES METÁLICAS TIPO SOCKET PARA CONTADOR TRIFÁSICO"/>
    <x v="2"/>
    <m/>
    <m/>
    <m/>
    <m/>
    <m/>
    <m/>
    <m/>
    <m/>
    <n v="0"/>
    <n v="0"/>
    <x v="209"/>
    <x v="195"/>
    <n v="80"/>
    <x v="0"/>
    <s v="CHILUISA PALLO EDISON CLEBER"/>
    <s v="BENITEZ BENALCAZAR LUIS ALBERTO"/>
    <s v="MUÑOZ YUMBULEMA CARLOS FERNANDO"/>
    <m/>
    <m/>
    <m/>
    <m/>
    <m/>
    <m/>
    <m/>
    <x v="1"/>
  </r>
  <r>
    <x v="1"/>
    <x v="3"/>
    <s v="BIEN"/>
    <s v="SIE"/>
    <s v="SUBASTA INVERSA ELECTRÓNICA"/>
    <x v="0"/>
    <s v="SIE-EEQ-GGS003-2021"/>
    <m/>
    <n v="22568"/>
    <s v="ADQUISICIÓN DE GRASA LUBRICANTE BIODEGRADABLE Y SINTÉTICA A BASE DE LITIO"/>
    <x v="0"/>
    <n v="18660.400000000001"/>
    <n v="18660.400000000001"/>
    <n v="18660.400000000001"/>
    <n v="0"/>
    <n v="0"/>
    <n v="0"/>
    <n v="18660.400000000001"/>
    <n v="17354.169999999998"/>
    <n v="1306.2300000000032"/>
    <n v="17354.169999999998"/>
    <x v="209"/>
    <x v="157"/>
    <n v="52"/>
    <x v="2"/>
    <s v="VILLACRES DOMINGUEZ MARIO MANUEL"/>
    <m/>
    <m/>
    <s v="IMPORTADORA LAVACOR CIA. LTDA."/>
    <n v="1191726738001"/>
    <s v="MORA RODRIGUEZ ANGEL PATRICIO"/>
    <s v="SG-207-2021"/>
    <n v="19436.669999999998"/>
    <n v="0.62"/>
    <n v="0"/>
    <x v="2"/>
  </r>
  <r>
    <x v="1"/>
    <x v="3"/>
    <s v="SERVICIO"/>
    <s v="RES"/>
    <s v="BIENES Y SERVICIOS ÚNICOS"/>
    <x v="0"/>
    <s v="RES-EEQ-GGS002-2021"/>
    <m/>
    <n v="22575"/>
    <s v="SUMINISTRO DEL SISTEMA DE CONTROL DE LA CENTRAL HIDROELÉCTRICA NAYON"/>
    <x v="2"/>
    <m/>
    <m/>
    <m/>
    <m/>
    <m/>
    <m/>
    <m/>
    <m/>
    <n v="0"/>
    <n v="0"/>
    <x v="210"/>
    <x v="196"/>
    <n v="34"/>
    <x v="6"/>
    <s v="GARCES SALCEDO JAIME RICARDO"/>
    <m/>
    <m/>
    <m/>
    <m/>
    <m/>
    <m/>
    <m/>
    <m/>
    <m/>
    <x v="1"/>
  </r>
  <r>
    <x v="1"/>
    <x v="0"/>
    <s v="CONSULTORÍA"/>
    <s v="CDC"/>
    <s v="CONSULTORÍA CONTRATACIÓN DIRECTA"/>
    <x v="0"/>
    <s v="CDC-EEQ-GAF001-2021"/>
    <m/>
    <n v="5382"/>
    <s v="CONTRATACIÓN DE AUDITORIA EXTERNA PARA EXPRESAR UNA OPINIÓN SOBRE LA RAZONABILIDAD DE LOS ESTADOS FINANCIEROS INDIVIDUALES Y CONSOLIDADOS DE LA EMPRESA ELÉCTRICA QUITO S.A., POR EL EJERCICIO ECONÓMICO TERMINADO AL 31 DE DICIEMBRE DE 2019"/>
    <x v="2"/>
    <m/>
    <m/>
    <m/>
    <m/>
    <m/>
    <m/>
    <m/>
    <m/>
    <n v="0"/>
    <n v="0"/>
    <x v="211"/>
    <x v="197"/>
    <n v="23"/>
    <x v="6"/>
    <s v="GANCHALA MONTA ANA BELEN"/>
    <m/>
    <m/>
    <m/>
    <m/>
    <m/>
    <m/>
    <m/>
    <m/>
    <m/>
    <x v="1"/>
  </r>
  <r>
    <x v="1"/>
    <x v="3"/>
    <s v="BIEN"/>
    <s v="SIE"/>
    <s v="SUBASTA INVERSA ELECTRÓNICA"/>
    <x v="0"/>
    <s v="SIE-EEQ-GGS004-2021"/>
    <m/>
    <n v="22583"/>
    <s v="ADQUISICIÓN DE INVERSOR DC/AC DE 1 KVA"/>
    <x v="1"/>
    <n v="9120"/>
    <n v="9120"/>
    <n v="9120"/>
    <n v="0"/>
    <n v="0"/>
    <n v="0"/>
    <n v="9000"/>
    <n v="4698"/>
    <n v="4422"/>
    <n v="4578"/>
    <x v="211"/>
    <x v="108"/>
    <n v="47"/>
    <x v="2"/>
    <s v="ZAMBRANO JACOME HECTOR ARMANDO"/>
    <m/>
    <m/>
    <s v="MILESTONE TECHNOLOGIES CIA. LTDA."/>
    <n v="1791883098001"/>
    <s v="SALCEDO GARCES JAIME"/>
    <s v="SG-206-2021"/>
    <n v="0"/>
    <n v="5261.76"/>
    <n v="0"/>
    <x v="2"/>
  </r>
  <r>
    <x v="1"/>
    <x v="3"/>
    <s v="BIEN"/>
    <s v="SIE"/>
    <s v="SUBASTA INVERSA ELECTRÓNICA"/>
    <x v="0"/>
    <s v="SIE-EEQ-GGS006-2021"/>
    <m/>
    <n v="22606"/>
    <s v="ADQUISICIÓN DE SWITCHES PARA EL PROYECTO AMPLIACIÓN DE LA SUBESTACIÓN SANTA ROSA"/>
    <x v="0"/>
    <n v="51000"/>
    <n v="51000"/>
    <n v="51000"/>
    <n v="0"/>
    <n v="0"/>
    <n v="0"/>
    <n v="51000"/>
    <n v="23550"/>
    <n v="27450"/>
    <n v="23550"/>
    <x v="212"/>
    <x v="198"/>
    <n v="64"/>
    <x v="4"/>
    <s v="SAA MONTALVO LEONARDO FABIAN"/>
    <m/>
    <m/>
    <s v="TELCOMBAS S.A."/>
    <s v="0992581840001"/>
    <s v="ULLAURI ROSILLO MARLON VINICIO"/>
    <s v="SG-231-2021"/>
    <n v="16485"/>
    <n v="9891"/>
    <n v="0"/>
    <x v="3"/>
  </r>
  <r>
    <x v="1"/>
    <x v="3"/>
    <s v="BIEN"/>
    <s v="RES"/>
    <s v="REPUESTOS O ACCESORIOS"/>
    <x v="0"/>
    <s v="RES-EEQ-GGS003-2021"/>
    <m/>
    <n v="22576"/>
    <s v="SUMINISTRO DE UN MÓDULO DEL REGULADOR DE VELOCIDAD REIVAX"/>
    <x v="0"/>
    <n v="28000"/>
    <n v="28000"/>
    <n v="28000"/>
    <n v="0"/>
    <n v="0"/>
    <n v="0"/>
    <n v="15247"/>
    <n v="15240"/>
    <n v="12760"/>
    <n v="2487"/>
    <x v="212"/>
    <x v="199"/>
    <n v="42"/>
    <x v="6"/>
    <s v="GARCES SALCEDO JAIME RICARDO"/>
    <m/>
    <m/>
    <s v="PACACEVI S.A"/>
    <n v="1791412761001"/>
    <s v="TRUJILLO MAYA ANDREA PAULINA"/>
    <s v="SG-233-2021"/>
    <n v="0"/>
    <n v="17068.8"/>
    <n v="0"/>
    <x v="2"/>
  </r>
  <r>
    <x v="1"/>
    <x v="7"/>
    <s v="CONSULTORÍA"/>
    <s v="CLC"/>
    <s v="CONSULTORÍA LISTA CORTA"/>
    <x v="0"/>
    <s v="CLC-EEQ-PSA001-2021"/>
    <m/>
    <n v="5349"/>
    <s v="MONITOREOS AMBIENTALES DE LAS INSTALACIONES DE GENERACIÓN DE LA EMPRESA ELÉCTRICA"/>
    <x v="2"/>
    <m/>
    <m/>
    <m/>
    <m/>
    <m/>
    <m/>
    <m/>
    <m/>
    <n v="0"/>
    <n v="0"/>
    <x v="213"/>
    <x v="200"/>
    <n v="67"/>
    <x v="6"/>
    <s v="BALSECA GRANJA MILTON VICENTE"/>
    <s v="VIZCAINO GUZMAN VERONICA ESPERANZA"/>
    <s v="PERALTA ALMEIDA SEBASTIAN"/>
    <m/>
    <m/>
    <m/>
    <m/>
    <m/>
    <m/>
    <m/>
    <x v="1"/>
  </r>
  <r>
    <x v="1"/>
    <x v="0"/>
    <s v="SERVICIO"/>
    <s v="RES"/>
    <s v="RÉGIMEN ESPECIAL"/>
    <x v="0"/>
    <s v="RES-EEQ-GAF001-2021"/>
    <m/>
    <n v="5361"/>
    <s v="PROGRAMA DE ATENCIÓN AL CLIENTE Y GENERACIÓN DE BIENESTAR LABORAL PARA EL PERSONAL DE LA EMPRESA ELÉCTRICA QUITO"/>
    <x v="2"/>
    <m/>
    <m/>
    <m/>
    <m/>
    <m/>
    <m/>
    <m/>
    <m/>
    <n v="0"/>
    <n v="0"/>
    <x v="214"/>
    <x v="157"/>
    <n v="43"/>
    <x v="6"/>
    <s v="ORBE FAZ GINNA VERÓNICA"/>
    <m/>
    <m/>
    <m/>
    <m/>
    <m/>
    <m/>
    <m/>
    <m/>
    <m/>
    <x v="1"/>
  </r>
  <r>
    <x v="1"/>
    <x v="3"/>
    <s v="BIEN"/>
    <s v="SIE"/>
    <s v="SUBASTA INVERSA ELECTRÓNICA"/>
    <x v="0"/>
    <s v="SIE-EEQ-GGS005-2021"/>
    <m/>
    <n v="22605"/>
    <s v="ADQUISICIÓN DE UN EQUIPO DE TRATAMIENTO DE ACEITE DIELÉCTRICO Y AISLAMIENTOS SOLIDOS PARA TRANSFORMADORES DE POTENCIA"/>
    <x v="2"/>
    <m/>
    <m/>
    <m/>
    <m/>
    <m/>
    <m/>
    <m/>
    <m/>
    <n v="0"/>
    <n v="0"/>
    <x v="214"/>
    <x v="201"/>
    <n v="110"/>
    <x v="1"/>
    <s v="CALDERON OLIVO JUAN GABRIEL"/>
    <s v="MOLINA BAUTISTA CARLOS AUGUSTO"/>
    <s v="NUÑEZ LOPEZ JOSE CARLOS"/>
    <m/>
    <m/>
    <m/>
    <m/>
    <m/>
    <m/>
    <m/>
    <x v="1"/>
  </r>
  <r>
    <x v="1"/>
    <x v="3"/>
    <s v="BIEN"/>
    <s v="COTBS"/>
    <s v="COTIZACIÓN BIENES Y SERVICIOS"/>
    <x v="0"/>
    <s v="COTBS-EEQ-GGS01-2021"/>
    <m/>
    <n v="22577"/>
    <s v="ADQUISICIÓN DE UN SISTEMA DE BOMBEO DE AGUA CONTRA INCENDIOS CENTRAL HIDROELÉCTRICA PASOCHOA"/>
    <x v="0"/>
    <n v="180000"/>
    <n v="180000"/>
    <n v="144000"/>
    <n v="36000"/>
    <n v="0"/>
    <n v="0"/>
    <n v="180000"/>
    <n v="167231.38"/>
    <n v="12768.619999999995"/>
    <n v="167231.38"/>
    <x v="215"/>
    <x v="202"/>
    <n v="127"/>
    <x v="7"/>
    <s v="IDROVO VILLAGRAN JUAN PABLO"/>
    <s v="SOLA NARANJO IVAN JAVIER"/>
    <s v="SALAZAR ZUÑIGA ANDRES AUGUSTO"/>
    <s v="Freddy Darwin Suntaxi Pachacama"/>
    <s v="1715188270001"/>
    <s v="Mario Manuel Domínguez Villacrés"/>
    <s v="SG-336-2021"/>
    <n v="117061.97"/>
    <n v="70237.179999999993"/>
    <s v="ANTICIPO"/>
    <x v="3"/>
  </r>
  <r>
    <x v="1"/>
    <x v="3"/>
    <s v="OBRA"/>
    <s v="COTOB"/>
    <s v="COTIZACIÓN OBRAS"/>
    <x v="0"/>
    <s v="COTOB-EEQ-GGS01-2021"/>
    <m/>
    <n v="5302"/>
    <s v="Obras Civiles para la Modernización de la Central Hidroeléctrica Los Chillos"/>
    <x v="0"/>
    <n v="400000"/>
    <n v="400000"/>
    <n v="400000"/>
    <n v="0"/>
    <n v="0"/>
    <n v="0"/>
    <n v="384879.74"/>
    <n v="343333.33"/>
    <n v="56666.669999999984"/>
    <n v="41546.409999999974"/>
    <x v="215"/>
    <x v="203"/>
    <n v="145"/>
    <x v="11"/>
    <s v="ARIAS LAZO PABLO ESTEBAN"/>
    <s v="CEDEÑO SARANGO ALEXY PAUL"/>
    <s v="BASTIDAS CORNEJO CARLOS GUSTAVO"/>
    <s v="TOBAR BASSURI XAVIER PATRICIO"/>
    <s v="1707862379001"/>
    <s v="BUITRON TORRES CARLOS SEGUNDO"/>
    <s v="SG-359-2021"/>
    <n v="192266.48"/>
    <n v="192266.48"/>
    <s v="ANTICIPO"/>
    <x v="3"/>
  </r>
  <r>
    <x v="1"/>
    <x v="0"/>
    <s v="BIEN"/>
    <s v="CE"/>
    <s v="CATÁLOGO ELECTRÓNICO"/>
    <x v="1"/>
    <s v="CATE-EEQ-GAF003-2021"/>
    <s v="CE-20210002027417"/>
    <n v="22578"/>
    <s v="DISPENSADOR DE CINTA PEQUEÑO"/>
    <x v="1"/>
    <n v="6"/>
    <m/>
    <m/>
    <m/>
    <m/>
    <m/>
    <n v="2.94"/>
    <n v="2.94"/>
    <n v="3.06"/>
    <n v="-0.12000000000000011"/>
    <x v="193"/>
    <x v="179"/>
    <n v="4"/>
    <x v="4"/>
    <s v="N/A"/>
    <m/>
    <m/>
    <s v="COMPAÑIA GENERAL DE COMERCIO COGECOMSA S. A."/>
    <n v="1790732657001"/>
    <s v="BURBANO ALEJANDRA"/>
    <m/>
    <m/>
    <m/>
    <m/>
    <x v="1"/>
  </r>
  <r>
    <x v="1"/>
    <x v="0"/>
    <s v="BIEN"/>
    <s v="CE"/>
    <s v="CATÁLOGO ELECTRÓNICO"/>
    <x v="1"/>
    <s v="CATE-EEQ-GAF005-2021"/>
    <s v="CE-20210002058104"/>
    <n v="22759"/>
    <s v="PARES DE PILAS AAA (ALCALINA)"/>
    <x v="1"/>
    <n v="7.1999999999999993"/>
    <m/>
    <m/>
    <m/>
    <m/>
    <m/>
    <n v="4.7699999999999996"/>
    <n v="4.7699999999999996"/>
    <n v="2.4299999999999997"/>
    <n v="2.34"/>
    <x v="216"/>
    <x v="204"/>
    <n v="2"/>
    <x v="2"/>
    <s v="N/A"/>
    <m/>
    <m/>
    <s v="FALCONI CISNEROS JOSE LUIS"/>
    <n v="1715241525001"/>
    <s v="SERRANO MUÑOZ SHIRLEY CAROLINA"/>
    <m/>
    <m/>
    <m/>
    <m/>
    <x v="1"/>
  </r>
  <r>
    <x v="1"/>
    <x v="0"/>
    <s v="BIEN"/>
    <s v="CE"/>
    <s v="CATÁLOGO ELECTRÓNICO"/>
    <x v="1"/>
    <s v="CATE-EEQ-GAF003-2021"/>
    <s v="CE-20210002027587"/>
    <n v="22578"/>
    <s v="MASKING DE 3/4 PULG. X 40 YARDAS MULTIUSO"/>
    <x v="1"/>
    <n v="20.399999999999999"/>
    <m/>
    <m/>
    <m/>
    <m/>
    <m/>
    <n v="15"/>
    <n v="15"/>
    <n v="5.3999999999999986"/>
    <n v="9.6000000000000014"/>
    <x v="193"/>
    <x v="179"/>
    <n v="4"/>
    <x v="4"/>
    <s v="N/A"/>
    <m/>
    <m/>
    <s v="COMPAÑIA GENERAL DE COMERCIO COGECOMSA S. A."/>
    <n v="1790732657001"/>
    <s v="BURBANO ALEJANDRA"/>
    <m/>
    <m/>
    <m/>
    <m/>
    <x v="1"/>
  </r>
  <r>
    <x v="1"/>
    <x v="3"/>
    <s v="OBRA"/>
    <s v="RES"/>
    <s v="CONTRATOS ENTRE ENTIDADES PÚBLICAS"/>
    <x v="0"/>
    <s v="RES-EEQ-GGS004-2021"/>
    <m/>
    <n v="5374"/>
    <s v="CONSTRUCCIÓN DE OBRAS CIVILES PARA SUBESTACIÓN PEDRO VICENTE MALDONADO"/>
    <x v="0"/>
    <n v="1320000"/>
    <n v="1320000"/>
    <n v="660000"/>
    <n v="660000"/>
    <n v="0"/>
    <n v="0"/>
    <n v="1284817.0900000001"/>
    <n v="1284817.0900000001"/>
    <n v="35182.909999999916"/>
    <n v="0"/>
    <x v="217"/>
    <x v="205"/>
    <n v="40"/>
    <x v="6"/>
    <s v="TOACTAQUISA VARGAS JUAN CARLOS"/>
    <m/>
    <m/>
    <s v="EMPRESA PÚBLICA PROVINCIAL SANTO DOMINGO CONSTRUYE EP"/>
    <n v="2360004350001"/>
    <s v="AYO GUACHAMIN MARCO DAVID"/>
    <s v="SG-218-2021"/>
    <n v="642408.55000000005"/>
    <n v="796620.19"/>
    <s v="ANTICIPO"/>
    <x v="3"/>
  </r>
  <r>
    <x v="1"/>
    <x v="0"/>
    <s v="SERVICIO"/>
    <s v="COTBS"/>
    <s v="COTIZACIÓN"/>
    <x v="0"/>
    <s v="COTBS-EEQ-GAF01-2021"/>
    <m/>
    <n v="5334"/>
    <s v="SERVICIO DE EMPASTE Y PINTURA PARA INSTALACIONES DE LA EMPRESA ELÉCTRICA QUITO."/>
    <x v="2"/>
    <m/>
    <m/>
    <m/>
    <m/>
    <m/>
    <m/>
    <m/>
    <m/>
    <n v="0"/>
    <n v="0"/>
    <x v="218"/>
    <x v="206"/>
    <n v="64"/>
    <x v="10"/>
    <s v="BAQUERO AGUIRRE JUAN CARLOS"/>
    <s v="CARRERA VILLACRES ISADORA DEL ROCIO"/>
    <s v="PILAY PONCE DIANA ESTELA"/>
    <m/>
    <m/>
    <m/>
    <m/>
    <m/>
    <m/>
    <m/>
    <x v="1"/>
  </r>
  <r>
    <x v="1"/>
    <x v="0"/>
    <s v="BIEN"/>
    <s v="SIE"/>
    <s v="SUBASTA INVERSA ELECTRÓNICA"/>
    <x v="0"/>
    <s v="SIE-EEQ-GAF007-2021"/>
    <m/>
    <n v="22610"/>
    <s v="Adquisición de Sillones Ergonómicos y Sillas Cajero para las diferentes áreas de la Empresa Eléctrica Quito"/>
    <x v="0"/>
    <n v="118800"/>
    <n v="120000"/>
    <n v="120000"/>
    <n v="0"/>
    <n v="0"/>
    <n v="0"/>
    <n v="85737.2"/>
    <n v="71000"/>
    <n v="47800"/>
    <n v="37937.199999999997"/>
    <x v="218"/>
    <x v="207"/>
    <n v="60"/>
    <x v="5"/>
    <s v="REDROVAN ANDRADE GABRIEL ALEJANDRO"/>
    <s v="ACOSTA LEON HIRALDA PATRICIA"/>
    <s v="ACUÑA SOSA WILLIAM MAURICIO"/>
    <s v="ANDRANGO QUIMBIAMBA PABLO MIGUEL"/>
    <n v="1003653456001"/>
    <s v="HERMOSA RIOS SEBASTIAN EDUARDO"/>
    <s v="SG-238-2021"/>
    <n v="35500"/>
    <n v="44020"/>
    <n v="0"/>
    <x v="3"/>
  </r>
  <r>
    <x v="1"/>
    <x v="1"/>
    <s v="BIEN"/>
    <s v="SIE"/>
    <s v="SUBASTA INVERSA ELECTRÓNICA"/>
    <x v="0"/>
    <s v="SIE-EEQ-GD1E005-2021"/>
    <m/>
    <n v="22527"/>
    <s v="ADQUISICIÓN DE CABLE ACERO GALVANIZADO GRADO SIEMENS MARTIN 3/8 Pulg., DIAM. 7 HILOS, 3153 KG"/>
    <x v="2"/>
    <m/>
    <m/>
    <m/>
    <m/>
    <m/>
    <m/>
    <m/>
    <m/>
    <n v="0"/>
    <n v="0"/>
    <x v="218"/>
    <x v="208"/>
    <n v="81"/>
    <x v="4"/>
    <s v="CALVOPIÑA MOLINA WILSON ADALBERTO"/>
    <m/>
    <m/>
    <m/>
    <m/>
    <m/>
    <m/>
    <m/>
    <m/>
    <m/>
    <x v="1"/>
  </r>
  <r>
    <x v="1"/>
    <x v="0"/>
    <s v="BIEN"/>
    <s v="SIE"/>
    <s v="SUBASTA INVERSA ELECTRÓNICA"/>
    <x v="0"/>
    <s v="SIE-EEQ-GAF008-2021"/>
    <m/>
    <n v="22646"/>
    <s v="ADQUISICIÓN DE ACEITE HIDRÁULICO PARA LA EJECUCIÓN DE LOS MANTENIMIENTOS HIDRÁULICO DE GRÚAS Y CANASTILLAS"/>
    <x v="0"/>
    <n v="37301.550000000003"/>
    <n v="37301.550000000003"/>
    <n v="37301.550000000003"/>
    <n v="0"/>
    <n v="0"/>
    <n v="0"/>
    <n v="37301.550000000003"/>
    <n v="21560"/>
    <n v="15741.550000000003"/>
    <n v="21560"/>
    <x v="218"/>
    <x v="207"/>
    <n v="60"/>
    <x v="2"/>
    <s v="TOAPANTA LUNA ROBERTO STALIN"/>
    <m/>
    <m/>
    <s v="LUBRICANTES INTERNACIONALES S.A. LUBRISA"/>
    <s v="0991231366001"/>
    <s v="NAVEDA SALAZAR EDISON PATRICIO"/>
    <s v="SG-329-2021"/>
    <n v="0"/>
    <n v="21560"/>
    <n v="0"/>
    <x v="2"/>
  </r>
  <r>
    <x v="1"/>
    <x v="3"/>
    <s v="BIEN"/>
    <s v="SIE"/>
    <s v="SUBASTA INVERSA ELECTRÓNICA"/>
    <x v="0"/>
    <s v="SIE-EEQ-GGS007-2021"/>
    <m/>
    <n v="22584"/>
    <s v="SUMINISTRO DE BOBINAS DE DISPARO DE MÍNIMA TENSIÓN PARA DISYUNTORES DE MEDIO VOLTAJE 125 VDC"/>
    <x v="0"/>
    <n v="21186.639999999999"/>
    <n v="21186.639999999999"/>
    <n v="21186.639999999999"/>
    <n v="0"/>
    <n v="0"/>
    <n v="0"/>
    <n v="21096"/>
    <n v="11900"/>
    <n v="9286.64"/>
    <n v="11809.36"/>
    <x v="219"/>
    <x v="209"/>
    <n v="71"/>
    <x v="4"/>
    <s v="SALCEDO GARCES JAINE RICARDO"/>
    <m/>
    <m/>
    <s v="SIEMENS S.A."/>
    <n v="1790219526001"/>
    <s v="SACANCELA USIÑA MAURO ROBERTO"/>
    <s v="SG-328-2021"/>
    <n v="0"/>
    <n v="11900"/>
    <n v="0"/>
    <x v="2"/>
  </r>
  <r>
    <x v="1"/>
    <x v="0"/>
    <s v="SERVICIO"/>
    <s v="SIE"/>
    <s v="SUBASTA INVERSA ELECTRÓNICA"/>
    <x v="0"/>
    <s v="SIE-EEQ-GAF009-2021"/>
    <m/>
    <n v="5355"/>
    <s v="SERVICIO DE MANTENIMIENTO PREVENTIVO Y CORRECTIVO DE MÁQUINAS MEDIDORAS DE CONDUCTORES ELÉCTRICOS PARA REALIZAR Y DEVANAR BOBINAS"/>
    <x v="2"/>
    <m/>
    <m/>
    <m/>
    <m/>
    <m/>
    <m/>
    <m/>
    <m/>
    <n v="0"/>
    <n v="0"/>
    <x v="220"/>
    <x v="210"/>
    <n v="62"/>
    <x v="5"/>
    <s v="SARAVIA RODRIGUEZ JUAN CARLOS"/>
    <m/>
    <m/>
    <m/>
    <m/>
    <m/>
    <m/>
    <m/>
    <m/>
    <m/>
    <x v="1"/>
  </r>
  <r>
    <x v="1"/>
    <x v="0"/>
    <s v="BIEN"/>
    <s v="CE"/>
    <s v="CATÁLOGO ELECTRÓNICO"/>
    <x v="1"/>
    <s v="CATE-EEQ-GAF005-2021"/>
    <s v="CE-20210002058105"/>
    <n v="22759"/>
    <s v="PARES DE PILAS AA (ALCALINA)"/>
    <x v="1"/>
    <n v="34.799999999999997"/>
    <m/>
    <m/>
    <m/>
    <m/>
    <m/>
    <n v="23.2"/>
    <n v="23.2"/>
    <n v="11.599999999999998"/>
    <n v="11.600000000000001"/>
    <x v="216"/>
    <x v="204"/>
    <n v="2"/>
    <x v="2"/>
    <s v="N/A"/>
    <m/>
    <m/>
    <s v="FALCONI CISNEROS JOSE LUIS"/>
    <n v="1715241525001"/>
    <s v="SERRANO MUÑOZ SHIRLEY CAROLINA"/>
    <m/>
    <m/>
    <m/>
    <m/>
    <x v="1"/>
  </r>
  <r>
    <x v="1"/>
    <x v="0"/>
    <s v="BIEN"/>
    <s v="CE"/>
    <s v="CATÁLOGO ELECTRÓNICO"/>
    <x v="1"/>
    <s v="CATE-EEQ-GAF003-2021"/>
    <s v="CE-20210002027459"/>
    <n v="22578"/>
    <s v="MARCADOR PERMANENTE VERDE PUNTA GRUESA"/>
    <x v="1"/>
    <n v="44.8"/>
    <m/>
    <m/>
    <m/>
    <m/>
    <m/>
    <n v="24"/>
    <n v="24"/>
    <n v="20.799999999999997"/>
    <n v="3.2000000000000028"/>
    <x v="193"/>
    <x v="179"/>
    <n v="4"/>
    <x v="4"/>
    <s v="N/A"/>
    <m/>
    <m/>
    <s v="COMPAÑIA GENERAL DE COMERCIO COGECOMSA S. A."/>
    <n v="1790732657001"/>
    <s v="BURBANO ALEJANDRA"/>
    <m/>
    <m/>
    <m/>
    <m/>
    <x v="1"/>
  </r>
  <r>
    <x v="1"/>
    <x v="0"/>
    <s v="BIEN"/>
    <s v="CE"/>
    <s v="CATÁLOGO ELECTRÓNICO"/>
    <x v="1"/>
    <s v="CATE-EEQ-GAF003-2021"/>
    <s v="CE-20210002027329"/>
    <n v="22578"/>
    <s v="GOMA LIQUIDA DE 120 CC"/>
    <x v="1"/>
    <n v="50.43"/>
    <m/>
    <m/>
    <m/>
    <m/>
    <m/>
    <n v="32.594999999999999"/>
    <n v="32.594999999999999"/>
    <n v="17.835000000000001"/>
    <n v="14.759999999999998"/>
    <x v="193"/>
    <x v="179"/>
    <n v="4"/>
    <x v="4"/>
    <s v="N/A"/>
    <m/>
    <m/>
    <s v="CODYXO PAPER CIA. LTDA."/>
    <n v="1791775643001"/>
    <s v="BURBANO ALEJANDRA"/>
    <m/>
    <m/>
    <m/>
    <m/>
    <x v="1"/>
  </r>
  <r>
    <x v="1"/>
    <x v="0"/>
    <s v="BIEN"/>
    <s v="CE"/>
    <s v="CATÁLOGO ELECTRÓNICO"/>
    <x v="0"/>
    <s v="CATE-EEQ-GAF003-2021"/>
    <s v="CE-20210002027300"/>
    <n v="22578"/>
    <s v="TIJERAS MEDIANAS DE 6 PULGADAS"/>
    <x v="1"/>
    <n v="74.36"/>
    <m/>
    <m/>
    <m/>
    <m/>
    <m/>
    <n v="52.195"/>
    <n v="52.195"/>
    <n v="22.164999999999999"/>
    <n v="30.03"/>
    <x v="193"/>
    <x v="179"/>
    <n v="4"/>
    <x v="4"/>
    <s v="N/A"/>
    <m/>
    <m/>
    <s v="CODYXO PAPER CIA. LTDA."/>
    <n v="1791775643001"/>
    <s v="BURBANO ALEJANDRA"/>
    <m/>
    <m/>
    <m/>
    <m/>
    <x v="1"/>
  </r>
  <r>
    <x v="1"/>
    <x v="0"/>
    <s v="BIEN"/>
    <s v="CE"/>
    <s v="CATÁLOGO ELECTRÓNICO"/>
    <x v="1"/>
    <s v="CATE-EEQ-GAF003-2021"/>
    <s v="CE-20210002027301"/>
    <n v="22578"/>
    <s v="ESTILETE MEDIANO"/>
    <x v="1"/>
    <n v="80.64"/>
    <m/>
    <m/>
    <m/>
    <m/>
    <m/>
    <n v="16.32"/>
    <n v="16.32"/>
    <n v="64.319999999999993"/>
    <n v="-47.999999999999993"/>
    <x v="193"/>
    <x v="179"/>
    <n v="4"/>
    <x v="4"/>
    <s v="N/A"/>
    <m/>
    <m/>
    <s v="CODYXO PAPER CIA. LTDA."/>
    <n v="1791775643001"/>
    <s v="BURBANO ALEJANDRA"/>
    <m/>
    <m/>
    <m/>
    <m/>
    <x v="1"/>
  </r>
  <r>
    <x v="1"/>
    <x v="0"/>
    <s v="BIEN"/>
    <s v="CE"/>
    <s v="CATÁLOGO ELECTRÓNICO"/>
    <x v="1"/>
    <s v="CATE-EEQ-GAF003-2021"/>
    <s v="CE-20210002027322"/>
    <n v="22578"/>
    <s v="BORRADOR (MEDIANO) PARA LAPIZ"/>
    <x v="1"/>
    <n v="127.54"/>
    <m/>
    <m/>
    <m/>
    <m/>
    <m/>
    <n v="63.77"/>
    <n v="63.77"/>
    <n v="63.77"/>
    <n v="0"/>
    <x v="193"/>
    <x v="179"/>
    <n v="4"/>
    <x v="4"/>
    <s v="N/A"/>
    <m/>
    <m/>
    <s v="COMPAÑIA GENERAL DE COMERCIO COGECOMSA S. A."/>
    <n v="1790732657001"/>
    <s v="BURBANO ALEJANDRA"/>
    <m/>
    <m/>
    <m/>
    <m/>
    <x v="1"/>
  </r>
  <r>
    <x v="1"/>
    <x v="0"/>
    <s v="BIEN"/>
    <s v="CE"/>
    <s v="CATÁLOGO ELECTRÓNICO"/>
    <x v="1"/>
    <s v="CATE-EEQ-GAF003-2021"/>
    <s v="CE-20210002027585"/>
    <n v="22578"/>
    <s v="CARPETA FOLDER DE CARTULINA KRAFT (VINCHA INCLUIDA)"/>
    <x v="1"/>
    <n v="140"/>
    <m/>
    <m/>
    <m/>
    <m/>
    <m/>
    <n v="90"/>
    <n v="90"/>
    <n v="50"/>
    <n v="40"/>
    <x v="193"/>
    <x v="179"/>
    <n v="4"/>
    <x v="4"/>
    <s v="N/A"/>
    <m/>
    <m/>
    <s v="COMPAÑIA GENERAL DE COMERCIO COGECOMSA S. A."/>
    <n v="1790732657001"/>
    <s v="BURBANO ALEJANDRA"/>
    <m/>
    <m/>
    <m/>
    <m/>
    <x v="1"/>
  </r>
  <r>
    <x v="1"/>
    <x v="0"/>
    <s v="BIEN"/>
    <s v="CE"/>
    <s v="CATÁLOGO ELECTRÓNICO"/>
    <x v="1"/>
    <s v="CATE-EEQ-GAF003-2021"/>
    <s v="CE-20210002027478"/>
    <n v="22578"/>
    <s v="MASKING DE 1 PULG. X 40 YARDAS MULTIUSO"/>
    <x v="1"/>
    <n v="182.7"/>
    <m/>
    <m/>
    <m/>
    <m/>
    <m/>
    <n v="99.47"/>
    <n v="99.47"/>
    <n v="83.22999999999999"/>
    <n v="16.240000000000009"/>
    <x v="193"/>
    <x v="179"/>
    <n v="4"/>
    <x v="4"/>
    <s v="N/A"/>
    <m/>
    <m/>
    <s v="Falconi Cisneros Jose Luis"/>
    <n v="1715241525001"/>
    <s v="BURBANO ALEJANDRA"/>
    <m/>
    <m/>
    <m/>
    <m/>
    <x v="1"/>
  </r>
  <r>
    <x v="1"/>
    <x v="0"/>
    <s v="BIEN"/>
    <s v="CE"/>
    <s v="CATÁLOGO ELECTRÓNICO"/>
    <x v="1"/>
    <s v="CATE-EEQ-GAF005-2021"/>
    <s v="CE-20210002058071"/>
    <n v="22759"/>
    <s v="PARES DE PILAS AA RECARGABLE"/>
    <x v="1"/>
    <n v="205.48"/>
    <m/>
    <m/>
    <m/>
    <m/>
    <m/>
    <n v="64.680000000000007"/>
    <n v="64.680000000000007"/>
    <n v="140.79999999999998"/>
    <n v="-76.119999999999976"/>
    <x v="216"/>
    <x v="204"/>
    <n v="2"/>
    <x v="2"/>
    <s v="N/A"/>
    <m/>
    <m/>
    <s v="JURADO VILLAGOMEZ EDISON ANCIZAR"/>
    <n v="1710059575001"/>
    <s v="SERRANO MUÑOZ SHIRLEY CAROLINA"/>
    <m/>
    <m/>
    <m/>
    <m/>
    <x v="1"/>
  </r>
  <r>
    <x v="1"/>
    <x v="0"/>
    <s v="BIEN"/>
    <s v="CE"/>
    <s v="CATÁLOGO ELECTRÓNICO"/>
    <x v="1"/>
    <s v="CATE-EEQ-GAF003-2021"/>
    <s v="CE-20210002027559"/>
    <n v="22578"/>
    <s v="MARCADOR PERMANENTE ROJO PUNTA GRUESA"/>
    <x v="1"/>
    <n v="211.12"/>
    <m/>
    <m/>
    <m/>
    <m/>
    <m/>
    <n v="94.25"/>
    <n v="94.25"/>
    <n v="116.87"/>
    <n v="-22.620000000000005"/>
    <x v="193"/>
    <x v="179"/>
    <n v="4"/>
    <x v="4"/>
    <s v="N/A"/>
    <m/>
    <m/>
    <s v="COMPAÑIA GENERAL DE COMERCIO COGECOMSA S. A."/>
    <n v="1790732657001"/>
    <s v="BURBANO ALEJANDRA"/>
    <m/>
    <m/>
    <m/>
    <m/>
    <x v="1"/>
  </r>
  <r>
    <x v="1"/>
    <x v="0"/>
    <s v="BIEN"/>
    <s v="CE"/>
    <s v="CATÁLOGO ELECTRÓNICO"/>
    <x v="1"/>
    <s v="CATE-EEQ-GAF005-2021"/>
    <s v="CE-20210002058107"/>
    <n v="22759"/>
    <s v="PARES DE PILAS C (ALCALINA)"/>
    <x v="1"/>
    <n v="243.36"/>
    <m/>
    <m/>
    <m/>
    <m/>
    <m/>
    <n v="144"/>
    <n v="144"/>
    <n v="99.360000000000014"/>
    <n v="44.639999999999986"/>
    <x v="216"/>
    <x v="204"/>
    <n v="2"/>
    <x v="2"/>
    <s v="N/A"/>
    <m/>
    <m/>
    <s v="COMPAÑIA GENERAL DE COMERCIO COGECOMSA S. A."/>
    <n v="1790732657001"/>
    <s v="SERRANO MUÑOZ SHIRLEY CAROLINA"/>
    <m/>
    <m/>
    <m/>
    <m/>
    <x v="1"/>
  </r>
  <r>
    <x v="1"/>
    <x v="0"/>
    <s v="BIEN"/>
    <s v="CE"/>
    <s v="CATÁLOGO ELECTRÓNICO"/>
    <x v="1"/>
    <s v="CATE-EEQ-GAF003-2021"/>
    <s v="CE-20210002027390"/>
    <n v="22578"/>
    <s v="SEPARADORES PLASTICOS A4 FUNDA ABECEDARIO"/>
    <x v="1"/>
    <n v="248.4"/>
    <m/>
    <m/>
    <m/>
    <m/>
    <m/>
    <n v="294.8"/>
    <n v="294.8"/>
    <n v="-46.400000000000006"/>
    <n v="341.20000000000005"/>
    <x v="193"/>
    <x v="179"/>
    <n v="4"/>
    <x v="4"/>
    <s v="N/A"/>
    <m/>
    <m/>
    <s v="COMPAÑIA GENERAL DE COMERCIO COGECOMSA S. A."/>
    <n v="1790732657001"/>
    <s v="BURBANO ALEJANDRA"/>
    <m/>
    <m/>
    <m/>
    <m/>
    <x v="1"/>
  </r>
  <r>
    <x v="1"/>
    <x v="0"/>
    <s v="BIEN"/>
    <s v="CE"/>
    <s v="CATÁLOGO ELECTRÓNICO"/>
    <x v="1"/>
    <s v="CATE-EEQ-GAF003-2021"/>
    <s v="CE-20210002027557"/>
    <n v="22578"/>
    <s v="RESALTADORES VARIOS COLORES"/>
    <x v="1"/>
    <n v="485.64"/>
    <m/>
    <m/>
    <m/>
    <m/>
    <m/>
    <n v="178.06800000000001"/>
    <n v="178.06800000000001"/>
    <n v="307.572"/>
    <n v="-129.50399999999999"/>
    <x v="193"/>
    <x v="179"/>
    <n v="4"/>
    <x v="4"/>
    <s v="N/A"/>
    <m/>
    <m/>
    <s v="CODYXO PAPER CIA. LTDA."/>
    <n v="1791775643001"/>
    <s v="BURBANO ALEJANDRA"/>
    <m/>
    <m/>
    <m/>
    <m/>
    <x v="1"/>
  </r>
  <r>
    <x v="1"/>
    <x v="0"/>
    <s v="BIEN"/>
    <s v="CE"/>
    <s v="CATÁLOGO ELECTRÓNICO"/>
    <x v="1"/>
    <s v="CATE-EEQ-GAF003-2021"/>
    <s v="CE-20210002027321"/>
    <n v="22578"/>
    <s v="VINCHAS METALICAS DE CARPETA CAJA DE 50 U"/>
    <x v="1"/>
    <n v="670.98"/>
    <m/>
    <m/>
    <m/>
    <m/>
    <m/>
    <n v="617.80799999999999"/>
    <n v="617.80799999999999"/>
    <n v="53.172000000000025"/>
    <n v="564.63599999999997"/>
    <x v="193"/>
    <x v="179"/>
    <n v="4"/>
    <x v="4"/>
    <s v="N/A"/>
    <m/>
    <m/>
    <s v="COMPAÑIA GENERAL DE COMERCIO COGECOMSA S. A."/>
    <n v="1790732657001"/>
    <s v="BURBANO ALEJANDRA"/>
    <m/>
    <m/>
    <m/>
    <m/>
    <x v="1"/>
  </r>
  <r>
    <x v="1"/>
    <x v="5"/>
    <s v="SERVICIO"/>
    <s v="RES"/>
    <s v="RÉGIMEN ESPECIAL"/>
    <x v="0"/>
    <s v="RES-EEQ-GG004-2021"/>
    <m/>
    <n v="5390"/>
    <s v="PRODUCCIÓN Y PAUTA DE PUBLICIDAD DE INTERÉS PARA LOS CLIENTES Y USUARIOS IMPRESOS, RADIO, PANTALLAS, VALLAS Y REDES SOCIALES"/>
    <x v="2"/>
    <m/>
    <m/>
    <m/>
    <m/>
    <m/>
    <m/>
    <m/>
    <m/>
    <n v="0"/>
    <n v="0"/>
    <x v="221"/>
    <x v="199"/>
    <n v="16"/>
    <x v="6"/>
    <s v="CARAVALI ALBUJA CARINA PAOLA"/>
    <m/>
    <m/>
    <m/>
    <m/>
    <m/>
    <m/>
    <m/>
    <m/>
    <m/>
    <x v="1"/>
  </r>
  <r>
    <x v="1"/>
    <x v="1"/>
    <s v="BIEN"/>
    <s v="SIE"/>
    <s v="SUBASTA INVERSA ELECTRÓNICA"/>
    <x v="0"/>
    <s v="SIE-EEQ-GD1C003-2021"/>
    <m/>
    <n v="22550"/>
    <s v="ADQUISICIÓN DE IGNITORES TIPO SUPERPOSICIÓN PARA LÁMPARAS DE VAPOR DE SODIO DE 100 A 400 W"/>
    <x v="2"/>
    <m/>
    <m/>
    <m/>
    <m/>
    <m/>
    <m/>
    <m/>
    <m/>
    <n v="0"/>
    <n v="0"/>
    <x v="221"/>
    <x v="203"/>
    <n v="126"/>
    <x v="2"/>
    <s v="NARANJO DEMERA EDISON"/>
    <s v="ZAPATA VERDEZOTO JOSE DAMIAN"/>
    <s v="PAREDES VARGAS ESTEBAN DARIO"/>
    <m/>
    <m/>
    <m/>
    <m/>
    <m/>
    <m/>
    <m/>
    <x v="1"/>
  </r>
  <r>
    <x v="1"/>
    <x v="1"/>
    <s v="BIEN"/>
    <s v="SIE"/>
    <s v="SUBASTA INVERSA ELECTRÓNICA"/>
    <x v="0"/>
    <s v="SIE-EEQ-GD1C008-2021"/>
    <m/>
    <n v="22551"/>
    <s v="ADQUISICIÓN DE LÁMPARAS VAPOR DE SODIO, TUBULAR CLARA, ALTA PRESIÓN, VARIAS POTENCIAS"/>
    <x v="0"/>
    <n v="474750"/>
    <n v="72052.83"/>
    <n v="72052.83"/>
    <n v="0"/>
    <n v="0"/>
    <n v="0"/>
    <n v="46841.79"/>
    <n v="32735.8"/>
    <n v="442014.2"/>
    <n v="-395172.41000000003"/>
    <x v="222"/>
    <x v="211"/>
    <n v="63"/>
    <x v="4"/>
    <s v="ZAPATA VERDEZOTO JOSE DAMIAN"/>
    <m/>
    <m/>
    <s v="MARRIOTT S.A."/>
    <s v="0990247595001"/>
    <s v="YANEZ GUAMANTICA LUIS ERNESTO"/>
    <s v="SG-257-2021"/>
    <n v="36664.1"/>
    <n v="0"/>
    <n v="0"/>
    <x v="2"/>
  </r>
  <r>
    <x v="1"/>
    <x v="1"/>
    <s v="SERVICIO"/>
    <s v="COTBS"/>
    <s v="COTIZACIÓN BIENES Y SERVICIOS"/>
    <x v="0"/>
    <s v="COTBS-EEQ-GD003-2021"/>
    <m/>
    <n v="5375"/>
    <s v="SERVICIO DE ALBAÑILERÍA PARA CONSTRUCCIÓN DE REDES DE ALUMBRADO PÚBLICO SOTERRADAS EN EL ÁREA DE SERVICIO EEQ. S.A."/>
    <x v="0"/>
    <n v="180000"/>
    <n v="44384.01"/>
    <n v="44384.01"/>
    <n v="0"/>
    <n v="0"/>
    <n v="0"/>
    <n v="171591.84"/>
    <n v="137245.20000000001"/>
    <n v="42754.799999999988"/>
    <n v="34346.639999999985"/>
    <x v="222"/>
    <x v="212"/>
    <n v="96"/>
    <x v="13"/>
    <s v="NARANJO DEMERA EDISON"/>
    <s v="ZAPATA VERDEZOTO JOSE DAMIAN"/>
    <s v="TASINCHANA CHICAIZA DIEGO FERNANDO"/>
    <s v="TOAPANTA QUITIO LUIS FERNANDO"/>
    <s v="1710203314001"/>
    <s v="ROVALINO HIDALGO ANDRES RICARDO"/>
    <s v="SG-325-2021"/>
    <n v="0"/>
    <n v="137245.20000000001"/>
    <n v="0"/>
    <x v="3"/>
  </r>
  <r>
    <x v="1"/>
    <x v="3"/>
    <s v="BIEN"/>
    <s v="SIE"/>
    <s v="SUBASTA INVERSA ELECTRÓNICA"/>
    <x v="0"/>
    <s v="SIE-EEQ-GGS009-2021"/>
    <m/>
    <n v="22559"/>
    <s v="ADQUISICIÓN DE CONDUCTOR DE ALTA TEMPERATURA 1000 AMPERIOS, INCLUYE EL SUMINISTRO DE HERRAJES DE ALTA TEMPERATURA"/>
    <x v="0"/>
    <n v="198256"/>
    <n v="198256"/>
    <n v="198256"/>
    <n v="0"/>
    <n v="0"/>
    <n v="0"/>
    <n v="197173"/>
    <n v="135216.35999999999"/>
    <n v="63039.640000000014"/>
    <n v="61956.640000000014"/>
    <x v="222"/>
    <x v="213"/>
    <n v="103"/>
    <x v="0"/>
    <s v="MERIZALDE MARTINEZ JUAN OSWALDO"/>
    <s v="CARRERA SILVA JUAN GABRIEL"/>
    <s v="CARRERA ANALUISA VICTOR DAVID"/>
    <s v="WORKTRYMEC ELECTROMECANICA CIA. LTDA"/>
    <s v="1792131286001"/>
    <s v="SEGOVIA SEGOVIA EDWIN VICENTE"/>
    <s v="SG-319-2021"/>
    <n v="919"/>
    <n v="4227.3999999999996"/>
    <s v="ANTICIPO"/>
    <x v="3"/>
  </r>
  <r>
    <x v="1"/>
    <x v="3"/>
    <s v="BIEN"/>
    <s v="RES"/>
    <s v="BIENES Y SERVICIOS ÚNICOS"/>
    <x v="0"/>
    <s v="RES-EEQ-GGS005-2021"/>
    <m/>
    <n v="22575"/>
    <s v="SUMINISTRO DEL SISTEMA DE CONTROL DE LA CENTRAL HIDROELÉCTRICA NAYÓN"/>
    <x v="0"/>
    <n v="83930"/>
    <n v="83930"/>
    <n v="83930"/>
    <n v="0"/>
    <n v="0"/>
    <n v="0"/>
    <n v="83750"/>
    <n v="83750"/>
    <n v="180"/>
    <n v="0"/>
    <x v="222"/>
    <x v="214"/>
    <n v="54"/>
    <x v="6"/>
    <s v="SALCEDO GARCES JAINE RICARDO"/>
    <m/>
    <m/>
    <s v="SCHNEIDER ELECTRIC ECUADOR S.A. SCHNELECTRIC"/>
    <n v="1791274946001"/>
    <s v="TRUJILLO MAYA ANDREA PAULINA"/>
    <s v="SG-299-2021"/>
    <n v="58625"/>
    <n v="35175"/>
    <n v="0"/>
    <x v="3"/>
  </r>
  <r>
    <x v="1"/>
    <x v="1"/>
    <s v="BIEN"/>
    <s v="SIE"/>
    <s v="SUBASTA INVERSA ELECTRÓNICA"/>
    <x v="0"/>
    <s v="SIE-EEQ-GD1C006-2021"/>
    <m/>
    <n v="22554"/>
    <s v="ADQUISICIÓN DE FOTOCONTROLES DE 120 V, 1000 W O 1800 VA, SIN BASE"/>
    <x v="1"/>
    <n v="62400"/>
    <n v="9562.7999999999993"/>
    <n v="9562.7999999999993"/>
    <n v="0"/>
    <n v="0"/>
    <n v="0"/>
    <n v="7478.6"/>
    <n v="4597.5"/>
    <n v="57802.5"/>
    <n v="-50323.9"/>
    <x v="222"/>
    <x v="195"/>
    <n v="49"/>
    <x v="2"/>
    <s v="PAREDES VARGAS ESTEBAN DARIO"/>
    <m/>
    <m/>
    <s v="MARRIOTT S.A."/>
    <s v="0990247595001"/>
    <s v="YANEZ GUAMANTICA LUIS ERNESTO"/>
    <s v="SG-258-2021"/>
    <n v="5149.2"/>
    <n v="0"/>
    <n v="0"/>
    <x v="2"/>
  </r>
  <r>
    <x v="1"/>
    <x v="3"/>
    <s v="BIEN"/>
    <s v="SIE"/>
    <s v="SUBASTA INVERSA ELECTRÓNICA"/>
    <x v="0"/>
    <s v="SIE-EEQ-GGS010-2021"/>
    <m/>
    <n v="22638"/>
    <s v="ADQUISICIÓN DE CABLES Y MATERIAL DE FIBRA ÓPTICA PARA USO EN VARIAS SUBESTACIONES"/>
    <x v="0"/>
    <n v="57054.1"/>
    <n v="57054.1"/>
    <n v="57054.1"/>
    <n v="0"/>
    <n v="0"/>
    <n v="0"/>
    <n v="28852.02"/>
    <n v="8050"/>
    <n v="49004.1"/>
    <n v="20802.02"/>
    <x v="223"/>
    <x v="206"/>
    <n v="49"/>
    <x v="2"/>
    <s v="ECHEVERRIA PABLO"/>
    <m/>
    <m/>
    <s v="ROJAS BLANCO EDUARDO ERNESTO"/>
    <n v="1718220112001"/>
    <s v="GALLO SALAZAR JORGE FERNANDO"/>
    <s v="SG-291-2021"/>
    <n v="4025"/>
    <n v="4991"/>
    <s v="ANTICIPO"/>
    <x v="2"/>
  </r>
  <r>
    <x v="1"/>
    <x v="1"/>
    <s v="BIEN"/>
    <s v="CE"/>
    <s v="CATÁLOGO ELECTRÓNICO"/>
    <x v="0"/>
    <s v="CATE-EEQ-GD001-2021"/>
    <s v="CE-20210002028402"/>
    <n v="22546"/>
    <s v="CONDUCTOR DE Al, DESNUDO, CABLEADO, AAC, 4 AWG, 7 HILOS"/>
    <x v="1"/>
    <n v="3000"/>
    <m/>
    <m/>
    <m/>
    <m/>
    <m/>
    <n v="1171.1964285714284"/>
    <n v="1171.1964285714284"/>
    <n v="1828.8035714285716"/>
    <n v="-657.60714285714312"/>
    <x v="224"/>
    <x v="215"/>
    <n v="2"/>
    <x v="0"/>
    <s v="N/A"/>
    <m/>
    <m/>
    <s v="INDUSTRIA ECUATORIANA DE CABLES INCABLE S.A."/>
    <s v="0990562091001"/>
    <s v="Carla Elizabeth Revelo Flores"/>
    <m/>
    <m/>
    <m/>
    <m/>
    <x v="1"/>
  </r>
  <r>
    <x v="1"/>
    <x v="1"/>
    <s v="BIEN"/>
    <s v="CE"/>
    <s v="CATÁLOGO ELECTRÓNICO"/>
    <x v="1"/>
    <s v="CATE-EEQ-GD001-2021"/>
    <s v="CE-20210002028412"/>
    <n v="22546"/>
    <s v="CONDUCTOR DE Al, DESNUDO, CABLEADO, AAC, 2 AWG, 7 HILOS"/>
    <x v="1"/>
    <n v="12650"/>
    <m/>
    <m/>
    <m/>
    <m/>
    <m/>
    <n v="7130"/>
    <n v="7130"/>
    <n v="5520"/>
    <n v="1610"/>
    <x v="224"/>
    <x v="215"/>
    <n v="2"/>
    <x v="0"/>
    <s v="N/A"/>
    <m/>
    <m/>
    <s v="CONELSA CONDUCTORES ELECTRICOS S.A."/>
    <s v="1790015785001"/>
    <s v="Carla Elizabeth Revelo Flores"/>
    <m/>
    <m/>
    <m/>
    <m/>
    <x v="1"/>
  </r>
  <r>
    <x v="1"/>
    <x v="1"/>
    <s v="BIEN"/>
    <s v="CE"/>
    <s v="CATÁLOGO ELECTRÓNICO"/>
    <x v="1"/>
    <s v="CATE-EEQ-GD001-2021"/>
    <s v="CE-20210002028437"/>
    <n v="22546"/>
    <s v="CONDUCTOR DE Al, DESNUDO, CABLEADO, AAC, 1/0 AWG, 7 HILOS"/>
    <x v="1"/>
    <n v="28500"/>
    <m/>
    <m/>
    <m/>
    <m/>
    <m/>
    <n v="18771.999999999996"/>
    <n v="18771.999999999996"/>
    <n v="9728.0000000000036"/>
    <n v="9043.9999999999927"/>
    <x v="224"/>
    <x v="215"/>
    <n v="2"/>
    <x v="0"/>
    <s v="N/A"/>
    <m/>
    <m/>
    <s v="CONELSA CONDUCTORES ELECTRICOS S.A."/>
    <s v="1790015785001"/>
    <s v="Carla Elizabeth Revelo Flores"/>
    <m/>
    <m/>
    <m/>
    <m/>
    <x v="1"/>
  </r>
  <r>
    <x v="1"/>
    <x v="1"/>
    <s v="BIEN"/>
    <s v="CE"/>
    <s v="CATÁLOGO ELECTRÓNICO"/>
    <x v="1"/>
    <s v="CATE-EEQ-GD001-2021"/>
    <s v="CE-20210002028439"/>
    <n v="22546"/>
    <s v="CONDUCTOR DE Al, DESNUDO, CABLEADO, AAC, 2/0 AWG, 7 HILOS"/>
    <x v="1"/>
    <n v="46550"/>
    <m/>
    <m/>
    <m/>
    <m/>
    <m/>
    <n v="28909.999999999996"/>
    <n v="28909.999999999996"/>
    <n v="17640.000000000004"/>
    <n v="11269.999999999993"/>
    <x v="224"/>
    <x v="215"/>
    <n v="2"/>
    <x v="0"/>
    <s v="N/A"/>
    <m/>
    <m/>
    <s v="CONELSA CONDUCTORES ELECTRICOS S.A."/>
    <s v="1790015785001"/>
    <s v="Carla Elizabeth Revelo Flores"/>
    <m/>
    <m/>
    <m/>
    <m/>
    <x v="1"/>
  </r>
  <r>
    <x v="1"/>
    <x v="1"/>
    <s v="BIEN"/>
    <s v="CE"/>
    <s v="CATÁLOGO ELECTRÓNICO"/>
    <x v="1"/>
    <s v="CATE-EEQ-GD001-2021"/>
    <s v="CE-20210002028455"/>
    <n v="22546"/>
    <s v="CONDUCTOR DE Al, DESNUDO, CABLEADO, AAC, 3/0 AWG, 7 HILOS"/>
    <x v="1"/>
    <n v="104000"/>
    <m/>
    <m/>
    <m/>
    <m/>
    <m/>
    <n v="59199.999999999993"/>
    <n v="59199.999999999993"/>
    <n v="44800.000000000007"/>
    <n v="14399.999999999985"/>
    <x v="224"/>
    <x v="215"/>
    <n v="2"/>
    <x v="0"/>
    <s v="N/A"/>
    <m/>
    <m/>
    <s v="CONELSA CONDUCTORES ELECTRICOS S.A."/>
    <s v="1790015785001"/>
    <s v="Carla Elizabeth Revelo Flores"/>
    <m/>
    <m/>
    <m/>
    <m/>
    <x v="1"/>
  </r>
  <r>
    <x v="1"/>
    <x v="1"/>
    <s v="BIEN"/>
    <s v="CE"/>
    <s v="CATÁLOGO ELECTRÓNICO"/>
    <x v="1"/>
    <s v="CATE-EEQ-GD001-2021"/>
    <s v="CE-20210002028456"/>
    <n v="22546"/>
    <s v="CONDUCTOR DE Al, DESNUDO, CABLEADO, AAC, 4/0 AWG, 7 HILOS"/>
    <x v="1"/>
    <n v="132000"/>
    <m/>
    <m/>
    <m/>
    <m/>
    <m/>
    <n v="74400"/>
    <n v="74400"/>
    <n v="57600"/>
    <n v="16800"/>
    <x v="224"/>
    <x v="215"/>
    <n v="2"/>
    <x v="0"/>
    <s v="N/A"/>
    <m/>
    <m/>
    <s v="CONELSA CONDUCTORES ELECTRICOS S.A."/>
    <s v="1790015785001"/>
    <s v="Carla Elizabeth Revelo Flores"/>
    <m/>
    <m/>
    <m/>
    <m/>
    <x v="1"/>
  </r>
  <r>
    <x v="1"/>
    <x v="1"/>
    <s v="BIEN"/>
    <s v="CE"/>
    <s v="CATÁLOGO ELECTRÓNICO"/>
    <x v="1"/>
    <s v="CATE-EEQ-GD001-2021"/>
    <s v="CE-20210002028458"/>
    <n v="22546"/>
    <s v="CONDUCTOR DE Al, DESNUDO, CABLEADO, ACSR, 2 AWG, 7 (6/1) HILOS"/>
    <x v="1"/>
    <n v="6000"/>
    <m/>
    <m/>
    <m/>
    <m/>
    <m/>
    <n v="3809.9999999999995"/>
    <n v="3809.9999999999995"/>
    <n v="2190.0000000000005"/>
    <n v="1619.9999999999991"/>
    <x v="224"/>
    <x v="215"/>
    <n v="2"/>
    <x v="0"/>
    <s v="N/A"/>
    <m/>
    <m/>
    <s v="CONELSA CONDUCTORES ELECTRICOS S.A."/>
    <s v="1790015785001"/>
    <s v="Carla Elizabeth Revelo Flores"/>
    <m/>
    <m/>
    <m/>
    <m/>
    <x v="1"/>
  </r>
  <r>
    <x v="1"/>
    <x v="1"/>
    <s v="BIEN"/>
    <s v="CE"/>
    <s v="CATÁLOGO ELECTRÓNICO"/>
    <x v="1"/>
    <s v="CATE-EEQ-GD001-2021"/>
    <s v="CE-20210002028460"/>
    <n v="22546"/>
    <s v="CONDUCTOR DE Al, DESNUDO, CABLEADO, ACSR, 1/0 AWG, 7 (6/1) HILOS"/>
    <x v="1"/>
    <n v="99750"/>
    <m/>
    <m/>
    <m/>
    <m/>
    <m/>
    <n v="56144.999999999993"/>
    <n v="56144.999999999993"/>
    <n v="43605.000000000007"/>
    <n v="12539.999999999985"/>
    <x v="224"/>
    <x v="215"/>
    <n v="2"/>
    <x v="0"/>
    <s v="N/A"/>
    <m/>
    <m/>
    <s v="CONELSA CONDUCTORES ELECTRICOS S.A."/>
    <s v="1790015785001"/>
    <s v="Carla Elizabeth Revelo Flores"/>
    <m/>
    <m/>
    <m/>
    <m/>
    <x v="1"/>
  </r>
  <r>
    <x v="1"/>
    <x v="1"/>
    <s v="BIEN"/>
    <s v="CE"/>
    <s v="CATÁLOGO ELECTRÓNICO"/>
    <x v="1"/>
    <s v="CATE-EEQ-GD001-2021"/>
    <s v="CE-20210002028465"/>
    <n v="22546"/>
    <s v="CONDUCTOR DE Al, DESNUDO, CABLEADO, ACSR, 2/0 AWG, 7 (6/1) HILOS"/>
    <x v="1"/>
    <n v="22500"/>
    <m/>
    <m/>
    <m/>
    <m/>
    <m/>
    <n v="18100"/>
    <n v="18100"/>
    <n v="4400"/>
    <n v="13700"/>
    <x v="224"/>
    <x v="215"/>
    <n v="2"/>
    <x v="0"/>
    <s v="N/A"/>
    <m/>
    <m/>
    <s v="CONELSA CONDUCTORES ELECTRICOS S.A."/>
    <s v="1790015785001"/>
    <s v="Carla Elizabeth Revelo Flores"/>
    <m/>
    <m/>
    <m/>
    <m/>
    <x v="1"/>
  </r>
  <r>
    <x v="1"/>
    <x v="1"/>
    <s v="BIEN"/>
    <s v="CE"/>
    <s v="CATÁLOGO ELECTRÓNICO"/>
    <x v="1"/>
    <s v="CATE-EEQ-GD001-2021"/>
    <s v="CE-20210002028467"/>
    <n v="22546"/>
    <s v="CONDUCTOR DE Al, DESNUDO, CABLEADO, ACSR, 4/0 AWG, 7 (6/1) HILOS"/>
    <x v="1"/>
    <n v="95000"/>
    <m/>
    <m/>
    <m/>
    <m/>
    <m/>
    <n v="59099.999999999993"/>
    <n v="59099.999999999993"/>
    <n v="35900.000000000007"/>
    <n v="23199.999999999985"/>
    <x v="224"/>
    <x v="215"/>
    <n v="2"/>
    <x v="0"/>
    <s v="N/A"/>
    <m/>
    <m/>
    <s v="CONELSA CONDUCTORES ELECTRICOS S.A."/>
    <s v="1790015785001"/>
    <s v="Carla Elizabeth Revelo Flores"/>
    <m/>
    <m/>
    <m/>
    <m/>
    <x v="1"/>
  </r>
  <r>
    <x v="1"/>
    <x v="1"/>
    <s v="SERVICIO"/>
    <s v="COTBS"/>
    <s v="COTIZACIÓN BIENES Y SERVICIOS"/>
    <x v="0"/>
    <s v="COTBS-EEQ-GD004-2021"/>
    <m/>
    <n v="5378"/>
    <s v="SERVICIO DE MANO DE OBRA PARA CONSTRUCCIÓN DE REDES DE ALUMBRADO PÚBLICO ZONA SUR, AREA URBANA, AREA RURAL Y OTROS"/>
    <x v="0"/>
    <n v="200000"/>
    <n v="200000"/>
    <n v="49315.03"/>
    <n v="150684.97"/>
    <n v="0"/>
    <n v="0"/>
    <n v="192404.66"/>
    <n v="171239.52"/>
    <n v="28760.48000000001"/>
    <n v="21165.140000000014"/>
    <x v="225"/>
    <x v="216"/>
    <n v="113"/>
    <x v="14"/>
    <s v="NARANJO DEMERA EDISON"/>
    <s v="ZAPATA VERDEZOTO JOSE DAMIAN"/>
    <s v="TASINCHANA CHICAIZA DIEGO FERNANDO"/>
    <s v="REINOSO MASAPANTA _x000a_MARCELO FERNANDO"/>
    <s v="1002601779001"/>
    <s v="TASINCHARA CHICAIZA DIEGO FERNANDO"/>
    <m/>
    <m/>
    <m/>
    <m/>
    <x v="1"/>
  </r>
  <r>
    <x v="1"/>
    <x v="0"/>
    <s v="BIEN"/>
    <s v="SIE"/>
    <s v="SUBASTA INVERSA ELECTRÓNICA"/>
    <x v="0"/>
    <s v="SIE-EEQ-GAF011-2021"/>
    <m/>
    <n v="22635"/>
    <s v="ADQUISICIÓN DE PERNOS ESPARRAGOS DE ACERO GALVANIZADO EN CALIENTE, PARA EL ENSAMBLAJE DE HERRAJES METÁLICOS"/>
    <x v="0"/>
    <n v="67318.78"/>
    <n v="67318.78"/>
    <n v="67318.78"/>
    <n v="0"/>
    <n v="0"/>
    <n v="0"/>
    <n v="66311.399999999994"/>
    <n v="63490"/>
    <n v="3828.7799999999988"/>
    <n v="2821.3999999999942"/>
    <x v="225"/>
    <x v="211"/>
    <n v="59"/>
    <x v="12"/>
    <s v="TOAPANTA LUNA ROBERTO STALIN"/>
    <s v="MUÑOZ FIALLOS JOSE MELECIO"/>
    <s v="_x0009_CEVALLOS COLLAGUAZO MARCO FABIAN"/>
    <s v="MECIAS DELGADO MATILDE SEBASTIANA"/>
    <s v="1705410692001"/>
    <s v="CASTRO RAMIREZ DIEGO JAVIER"/>
    <s v="SG-290-2021"/>
    <n v="42576.04"/>
    <n v="28532.76"/>
    <n v="0"/>
    <x v="2"/>
  </r>
  <r>
    <x v="1"/>
    <x v="1"/>
    <s v="SERVICIO"/>
    <s v="COTBS"/>
    <s v="COTIZACIÓN BIENES Y SERVICIOS"/>
    <x v="0"/>
    <s v="COTBS-EEQ-GD002-2021"/>
    <m/>
    <n v="5376"/>
    <s v="SERVICIO DE MANO DE OBRA PARA CONSTRUCCIÓN DE REDES DE ALUMBRADO PÚBLICO ZONA NORTE, AREA URBANA, AREA RURAL Y OTROS."/>
    <x v="0"/>
    <n v="211000"/>
    <n v="211000"/>
    <n v="52028.01"/>
    <n v="158971.99"/>
    <n v="0"/>
    <n v="0"/>
    <n v="200779.89"/>
    <n v="191125.76000000001"/>
    <n v="19874.239999999991"/>
    <n v="180905.65000000002"/>
    <x v="226"/>
    <x v="217"/>
    <n v="87"/>
    <x v="11"/>
    <s v="NARANJO DEMERA EDISON"/>
    <s v="ZAPATA VERDEZOTO JOSE DAMIAN"/>
    <s v="_x0009_TASINCHANA CHICAIZA DIEGO FERNANDO"/>
    <s v="MEGAELEC CIA. LTDA."/>
    <s v="1791996658001"/>
    <s v="VALENCIA JARRÍN GALO SEBASTIÁN"/>
    <s v="SG-324-2021"/>
    <n v="0"/>
    <s v="191,125,76"/>
    <n v="0"/>
    <x v="3"/>
  </r>
  <r>
    <x v="1"/>
    <x v="0"/>
    <s v="BIEN"/>
    <s v="CPN"/>
    <s v="VERIFICACIÓN DE PRODUCCIÓN NACIONAL"/>
    <x v="0"/>
    <s v="CPN-EEQ-GAF001-2021"/>
    <m/>
    <n v="22713"/>
    <s v="1 MONTACARGAS ELÉCTRICO DE 1.5 TONELADAS Y 3 MONTACARGAS ELÉCTRICOS DE 3 TONELADAS DE CAPACIDAD QUE CUMPLAN CON EL PRINCIPIO DE VIGENCIA TECNOLOGICA"/>
    <x v="1"/>
    <n v="0"/>
    <n v="0"/>
    <m/>
    <m/>
    <m/>
    <m/>
    <n v="0"/>
    <m/>
    <n v="0"/>
    <n v="0"/>
    <x v="227"/>
    <x v="199"/>
    <n v="8"/>
    <x v="1"/>
    <s v="CARDENAS AGUILAR LUIS ALFONSO"/>
    <m/>
    <m/>
    <s v="N/A"/>
    <m/>
    <m/>
    <m/>
    <m/>
    <m/>
    <m/>
    <x v="1"/>
  </r>
  <r>
    <x v="1"/>
    <x v="1"/>
    <s v="SERVICIO"/>
    <s v="COTBS"/>
    <s v="COTIZACIÓN BIENES Y SERVICIOS"/>
    <x v="0"/>
    <s v="COTBS-EEQ-GD001-2021"/>
    <m/>
    <n v="5377"/>
    <s v="SERVICIO DE MANO DE OBRA PARA CONSTRUCCIÓN DE REDES DE ALUMBRADO PÚBLICO ZONA CENTRO, AREA URBANA, AREA RURAL Y OTROS."/>
    <x v="0"/>
    <n v="201000"/>
    <n v="201000"/>
    <n v="49562"/>
    <n v="151438"/>
    <n v="0"/>
    <n v="0"/>
    <n v="193900.15"/>
    <n v="191963.42"/>
    <n v="9036.5799999999872"/>
    <n v="184863.57"/>
    <x v="227"/>
    <x v="202"/>
    <n v="100"/>
    <x v="9"/>
    <s v="_x0009_NARANJO DEMERA EDISON"/>
    <s v="ZAPATA VERDEZOTO JOSE DAMIAN"/>
    <s v="TASINCHANA CHICAIZA DIEGO FERNANDO"/>
    <s v="QUISHPE CAILLAGUA MANUEL ANDRÉS"/>
    <s v="1711443265001"/>
    <s v="Andrés Ricardo Rovalino Hidalgo"/>
    <s v="SG-330-2021"/>
    <n v="0"/>
    <n v="191963.42"/>
    <n v="0"/>
    <x v="3"/>
  </r>
  <r>
    <x v="1"/>
    <x v="0"/>
    <s v="BIEN"/>
    <s v="CPN"/>
    <s v="VERIFICACIÓN DE PRODUCCIÓN NACIONAL"/>
    <x v="0"/>
    <s v="CPN-EEQ-GAF002-2021"/>
    <m/>
    <n v="22712"/>
    <s v="ADQUISICIÓN DE 1 MONTACARGAS DUAL GASOLINA Y GAS DE 4 TONELADAS DE CAPACIDAD Y 2 MONTACARGAS DE 6 TONELADAS DE CAPACIDAD A DIÉSEL QUE CUMPLAN CON EL"/>
    <x v="1"/>
    <n v="0"/>
    <n v="0"/>
    <m/>
    <m/>
    <m/>
    <m/>
    <n v="0"/>
    <m/>
    <n v="0"/>
    <n v="0"/>
    <x v="228"/>
    <x v="199"/>
    <n v="7"/>
    <x v="5"/>
    <s v="ROBLES FLORES DAVID"/>
    <m/>
    <m/>
    <s v="N/A"/>
    <m/>
    <m/>
    <m/>
    <m/>
    <m/>
    <m/>
    <x v="1"/>
  </r>
  <r>
    <x v="1"/>
    <x v="1"/>
    <s v="BIEN"/>
    <s v="SIE"/>
    <s v="SUBASTA INVERSA ELECTRÓNICA"/>
    <x v="0"/>
    <s v="SIE-EEQ-GD1C007-2021"/>
    <m/>
    <n v="22555"/>
    <s v="ADQUISICIÓN DE BALASTROS PARA LÁMPARAS DE VAPOR DE SODIO ALTA PRESIÓN, VARIAS CAPACIDADES."/>
    <x v="0"/>
    <n v="101040"/>
    <n v="90402.66"/>
    <n v="90402.66"/>
    <n v="0"/>
    <n v="0"/>
    <n v="0"/>
    <n v="75289.05"/>
    <n v="73947.240000000005"/>
    <n v="27092.759999999995"/>
    <n v="1341.8099999999977"/>
    <x v="228"/>
    <x v="154"/>
    <n v="83"/>
    <x v="14"/>
    <s v="NARANJO DEMERA EDISON"/>
    <s v="ZAPATA VERDEZOTO JOSE DAMIAN"/>
    <s v="PAREDES VARGAS ESTEBAN DARIO"/>
    <s v="ACRETI S.A."/>
    <s v=" 0992358262001"/>
    <s v="YANEZ GUMANTICA LUIS ERNESTO"/>
    <s v="SG-333-2021"/>
    <n v="0"/>
    <n v="0"/>
    <n v="0"/>
    <x v="2"/>
  </r>
  <r>
    <x v="1"/>
    <x v="7"/>
    <s v="CONSULTORÍA"/>
    <s v="CDC"/>
    <s v="CONSULTORÍA CONTRATACIÓN DIRECTA"/>
    <x v="0"/>
    <s v="CDC-EEQ-PSA003-2021"/>
    <m/>
    <n v="5394"/>
    <s v="CONSULTORÍA PARA LA ACTUALIZACIÓN DEL PLAN DE MANEJO AMBIENTAL PARA LA CONSTRUCCIÓN Y OPERACIÓN DE LA LÍNEA DE TRANSMISIÓN ELÉCTRICA Y SUBESTACIÓN BICENTENARIO PARA ALIMENTAR EL METRO DE QUITO"/>
    <x v="0"/>
    <n v="7000"/>
    <n v="7000"/>
    <n v="7000"/>
    <n v="0"/>
    <n v="0"/>
    <n v="0"/>
    <n v="4595"/>
    <n v="4595"/>
    <n v="2405"/>
    <n v="0"/>
    <x v="228"/>
    <x v="191"/>
    <n v="57"/>
    <x v="6"/>
    <s v="ESTRELLA PROAÑO MONICA PATRICIA"/>
    <m/>
    <m/>
    <s v="CONSULTORES AMBIENTALES GESNAM CIA. LTDA."/>
    <s v=" 0190390195001"/>
    <s v="JACOME GONZALEZ ALEXANDRA PAOLA"/>
    <s v="SG-312-2021"/>
    <n v="919"/>
    <n v="4227.3999999999996"/>
    <n v="0"/>
    <x v="3"/>
  </r>
  <r>
    <x v="1"/>
    <x v="3"/>
    <s v="CONSULTORÍA"/>
    <s v="CDC"/>
    <s v="CONSULTORÍA CONTRATACIÓN DIRECTA"/>
    <x v="0"/>
    <s v="CDC-EEQ-GGS001-2021"/>
    <m/>
    <n v="5415"/>
    <s v="DISEÑO DE INGENIERÍA DE DETALLE PARA EL MEJORAMIENTO DEL SISTEMA DE REFRIGERACIÓN DE LA CENTRAL CUMBAYÁ Y DE LA UNIDAD Nro. 6 DE LA CENTRAL GUANGOPOLO DE LA EEQ"/>
    <x v="2"/>
    <m/>
    <m/>
    <m/>
    <m/>
    <m/>
    <m/>
    <m/>
    <m/>
    <n v="0"/>
    <n v="0"/>
    <x v="229"/>
    <x v="218"/>
    <n v="24"/>
    <x v="6"/>
    <s v="Mecánico 1 de la Sección de Mantenimiento Mecánico de_x000a_Centrales de la EEQ"/>
    <m/>
    <m/>
    <m/>
    <m/>
    <m/>
    <m/>
    <m/>
    <m/>
    <m/>
    <x v="1"/>
  </r>
  <r>
    <x v="1"/>
    <x v="1"/>
    <s v="BIEN"/>
    <s v="SIE"/>
    <s v="SUBASTA INVERSA ELECTRÓNICA"/>
    <x v="0"/>
    <s v="SIE-EEQ-GD1O004-2021"/>
    <m/>
    <n v="22519"/>
    <s v="ADQUISICIÓN DE CELDAS MODULARES CON ELBOW CONECTOR, JUEGO DE ACOPLES PARA BARRA AISLADA, Y ARMARIO DE TELECONTROL"/>
    <x v="0"/>
    <n v="1100438.18"/>
    <n v="1100438.18"/>
    <n v="561653.09"/>
    <n v="538785.09"/>
    <n v="0"/>
    <n v="0"/>
    <n v="1100438.18"/>
    <n v="702500"/>
    <n v="397938.17999999993"/>
    <n v="397938.17999999993"/>
    <x v="230"/>
    <x v="212"/>
    <n v="84"/>
    <x v="9"/>
    <s v="ZEA PINTO MIGUEL ANTONIO"/>
    <s v="REVELO RUIZ JORGE EDUARDO"/>
    <s v="PROAÑO BENITEZ OSCAR VINICIO"/>
    <s v="ABB ECUADOR S.A.,"/>
    <s v="1790331806001"/>
    <s v="REVELO FLORES CARLA ELIZABETH"/>
    <s v="SG-334-2021"/>
    <n v="0"/>
    <n v="702500"/>
    <n v="0"/>
    <x v="3"/>
  </r>
  <r>
    <x v="1"/>
    <x v="3"/>
    <s v="BIEN"/>
    <s v="SIE"/>
    <s v="SUBASTA INVERSA ELECTRÓNICA"/>
    <x v="0"/>
    <s v="SIE-EEQ-GGS011-2021"/>
    <m/>
    <n v="22591"/>
    <s v="ADQUISICIÓN DE CINCO TRANSFORMADORES TRIFÁSICOS TIPO PADMOUNTED KNAN 125 KVA 23 KV 220 V CONEXIÓN YY0 RADIAL MODIFICADO"/>
    <x v="0"/>
    <n v="41625"/>
    <n v="41625"/>
    <n v="41625"/>
    <n v="0"/>
    <n v="0"/>
    <n v="0"/>
    <n v="31905"/>
    <n v="30298.62"/>
    <n v="11326.380000000001"/>
    <n v="1606.380000000001"/>
    <x v="203"/>
    <x v="217"/>
    <n v="137"/>
    <x v="12"/>
    <s v="MOLINA BAUTISTA CARLOS AUGUSTO"/>
    <m/>
    <m/>
    <s v="INDUSTRIA ANDINA DE TRANSFORMADORES S.A.,"/>
    <s v="0990169640001,"/>
    <s v="NUÑEZ LOPEZ JOSE CARLOS"/>
    <s v="SG-308-2021"/>
    <n v="21209.03"/>
    <n v="12725.42"/>
    <n v="0"/>
    <x v="3"/>
  </r>
  <r>
    <x v="1"/>
    <x v="4"/>
    <s v="SERVICIO"/>
    <s v="SIE"/>
    <s v="SUBASTA INVERSA ELECTRÓNICA"/>
    <x v="0"/>
    <s v="SIE-EEQ-TIC001-2021"/>
    <m/>
    <n v="5341"/>
    <s v="SERVICIO DE IMPRESIÓN, FOTOCOPIADO Y ESCANEADO DE DOCUMENTOS"/>
    <x v="0"/>
    <n v="900000"/>
    <n v="900000"/>
    <n v="225000"/>
    <n v="300000"/>
    <n v="300000"/>
    <n v="75000"/>
    <n v="900000"/>
    <n v="816241.6"/>
    <n v="83758.400000000023"/>
    <n v="816241.6"/>
    <x v="231"/>
    <x v="219"/>
    <n v="96"/>
    <x v="7"/>
    <s v="HERRERA LARA ROBERTO CARLOS"/>
    <s v="JACOME CUJI DIEGO EFRAIN"/>
    <s v="RAMOS MONTERO RICARDO RAY"/>
    <s v="COMPUTADORES Y EQUIPOS COMPUEQUIP DOS S.A."/>
    <s v="1790885186001"/>
    <s v="María José Chávez Chaquinga"/>
    <s v="SG-337-2021"/>
    <m/>
    <m/>
    <m/>
    <x v="1"/>
  </r>
  <r>
    <x v="1"/>
    <x v="0"/>
    <s v="SERVICIO"/>
    <s v="RES"/>
    <s v="ARRENDAMIENTO BIENES INMUEBLES"/>
    <x v="0"/>
    <s v="INM-EEQ-GAF005-2021"/>
    <m/>
    <n v="5381"/>
    <s v="ARRIENDO DE LAS OFICINAS UBICADAS EN LA PLANTA BAJA, 1, 2 y 3er PISO, DEL EDIFICIO &quot;ÁLVAREZ CAÑIZARES?, PARTE POSTERIOR"/>
    <x v="0"/>
    <n v="68832.479999999996"/>
    <n v="50618.87999999999"/>
    <n v="16872.96"/>
    <n v="25309.439999999999"/>
    <n v="8436.48"/>
    <n v="0"/>
    <n v="23023.87"/>
    <n v="23023.87"/>
    <n v="45808.61"/>
    <n v="0"/>
    <x v="231"/>
    <x v="220"/>
    <n v="26"/>
    <x v="6"/>
    <s v="GALARZA ESPINOSA FANNY PIEDAD"/>
    <m/>
    <m/>
    <s v="CARLOS HUMBERTO ALVAREZ CAÑIZARES"/>
    <n v="1704123676001"/>
    <s v="LOPEZ DUEÑAS VERONICA VANESSA"/>
    <s v="SG-215-2021"/>
    <n v="8595.56"/>
    <n v="17191.169999999998"/>
    <n v="0"/>
    <x v="2"/>
  </r>
  <r>
    <x v="1"/>
    <x v="3"/>
    <s v="BIEN"/>
    <s v="SIE"/>
    <s v="SUBASTA INVERSA ELECTRÓNICA"/>
    <x v="0"/>
    <s v="SIE-EEQ-GGS008-2021"/>
    <m/>
    <n v="22573"/>
    <s v="ADQUISICIÓN DE LLANTAS, TUBOS Y PROTECTORES DE TUBOS PARA EL EQUIPO CAMINERO DEL DEPARTAMENTO DE DISEÑO, FISCALIZACIÓN Y MANTENIMIENTO DE OBRAS HIDRÁULICAS"/>
    <x v="0"/>
    <n v="53746.559999999998"/>
    <n v="53746.559999999998"/>
    <n v="53746.559999999998"/>
    <n v="0"/>
    <n v="0"/>
    <n v="0"/>
    <n v="27392.76"/>
    <n v="26620"/>
    <n v="27126.559999999998"/>
    <n v="266.20000000000073"/>
    <x v="231"/>
    <x v="211"/>
    <n v="50"/>
    <x v="2"/>
    <s v="QUILACHAMIN MUÑOZ EDGAR PATRICIO"/>
    <m/>
    <m/>
    <s v="LEORO PONCE JUAN CARLOS"/>
    <s v="1708976574001"/>
    <s v="ANDRADE JIBAJA JOSE FERMIN"/>
    <s v="SG-289-2021"/>
    <n v="42"/>
    <n v="0"/>
    <n v="0"/>
    <x v="2"/>
  </r>
  <r>
    <x v="1"/>
    <x v="3"/>
    <s v="SERVICIO"/>
    <s v="RES"/>
    <s v="COMUNICACIÓN SOCIAL - PROCESO DE SELECCIÓN"/>
    <x v="0"/>
    <s v="RES-EEQ-GG005-2021"/>
    <m/>
    <n v="5390"/>
    <s v="PRODUCCIÓN Y PAUTA DE PUBLICIDAD DE INTERÉS PARA LOS CLIENTES Y USUARIOS IMPRESOS, RADIO, PANTALLAS, VALLAS Y REDES SOCIALES"/>
    <x v="0"/>
    <n v="120000"/>
    <n v="120000"/>
    <n v="120000"/>
    <n v="0"/>
    <n v="0"/>
    <n v="0"/>
    <n v="119956.1"/>
    <n v="119956.1"/>
    <n v="43.899999999994179"/>
    <n v="119912.20000000001"/>
    <x v="232"/>
    <x v="221"/>
    <n v="34"/>
    <x v="6"/>
    <s v="CARAVALI ALBUJA CARINA PAOLA"/>
    <m/>
    <m/>
    <s v="BETANCOURT MENESES DIEGO LUIS"/>
    <n v="1704748688001"/>
    <s v="CELLERI SALTOS JUAN"/>
    <s v="SG-230-2021"/>
    <n v="0"/>
    <n v="134350.82999999999"/>
    <n v="0"/>
    <x v="2"/>
  </r>
  <r>
    <x v="1"/>
    <x v="3"/>
    <s v="SERVICIO"/>
    <s v="RES"/>
    <s v="BIENES Y SERVICIOS ÚNICOS"/>
    <x v="0"/>
    <s v="RES-EEQ-GGS007-2021"/>
    <m/>
    <n v="5419"/>
    <s v="SOPORTE Y MANTENIMIENTO DEL SOFTWARE DEL SISTEMA ADMS FASE II"/>
    <x v="0"/>
    <n v="570772.06000000006"/>
    <n v="570772.06000000006"/>
    <n v="228308.82"/>
    <n v="342463.24"/>
    <n v="0"/>
    <n v="0"/>
    <n v="570772.06000000006"/>
    <n v="570772.06000000006"/>
    <n v="0"/>
    <n v="0"/>
    <x v="233"/>
    <x v="195"/>
    <n v="31"/>
    <x v="6"/>
    <s v="JIMENEZ CARRERA MARIA FERNANDA"/>
    <m/>
    <m/>
    <s v="SCHNEIDER ELECTRIC ECUADOR SA"/>
    <n v="1791274946001"/>
    <s v="GAVILEMA TIPANTULA PAUL EDUARDO"/>
    <s v="SG-309-2021"/>
    <n v="0"/>
    <n v="639264.69999999995"/>
    <n v="0"/>
    <x v="2"/>
  </r>
  <r>
    <x v="1"/>
    <x v="0"/>
    <s v="BIEN"/>
    <s v="SIE"/>
    <s v="SUBASTA INVERSA ELECTRÓNICA"/>
    <x v="0"/>
    <s v="SIE-EEQ-GAF014-2021"/>
    <m/>
    <n v="22655"/>
    <s v="Adquisición de Alcohol Antiséptico y Gel Alcohol Antiséptico para varias dependencias de la EEQ"/>
    <x v="0"/>
    <n v="23000"/>
    <n v="23000"/>
    <n v="23000"/>
    <n v="0"/>
    <n v="0"/>
    <n v="0"/>
    <n v="12350"/>
    <n v="12349.98"/>
    <n v="10650.02"/>
    <n v="2.0000000000436557E-2"/>
    <x v="233"/>
    <x v="222"/>
    <n v="58"/>
    <x v="4"/>
    <s v="BURBANO PACHECO ALEJANDRA MELISSA"/>
    <m/>
    <m/>
    <s v="TEXTIQUIM CIA. LTDA."/>
    <s v="1790824977001"/>
    <s v="REVELO ENDARA JOHNY FERNANDO"/>
    <s v="SG-239-2021"/>
    <n v="0"/>
    <n v="13831.98"/>
    <s v="ANTICIPO"/>
    <x v="2"/>
  </r>
  <r>
    <x v="1"/>
    <x v="0"/>
    <s v="BIEN"/>
    <s v="CE"/>
    <s v="CATÁLOGO ELECTRÓNICO"/>
    <x v="0"/>
    <s v="CATE-EEQ-GAF005-2021"/>
    <s v="CE-20210002058070"/>
    <n v="22759"/>
    <s v="PARES DE PILAS AAA RECARGABLE"/>
    <x v="1"/>
    <n v="1031.8000000000002"/>
    <m/>
    <m/>
    <m/>
    <m/>
    <m/>
    <n v="394.9"/>
    <n v="394.9"/>
    <n v="636.9000000000002"/>
    <n v="-242.00000000000023"/>
    <x v="216"/>
    <x v="204"/>
    <n v="2"/>
    <x v="2"/>
    <s v="N/A"/>
    <m/>
    <m/>
    <s v="JURADO VILLAGOMEZ EDISON ANCIZAR"/>
    <n v="1710059575001"/>
    <s v="SERRANO MUÑOZ SHIRLEY CAROLINA"/>
    <m/>
    <m/>
    <m/>
    <m/>
    <x v="1"/>
  </r>
  <r>
    <x v="1"/>
    <x v="0"/>
    <s v="BIEN"/>
    <s v="CE"/>
    <s v="CATÁLOGO ELECTRÓNICO"/>
    <x v="1"/>
    <s v="CATE-EEQ-GAF002-2021"/>
    <s v="CE-20210002016299"/>
    <n v="22609"/>
    <s v="Silla de visita"/>
    <x v="1"/>
    <n v="20518.02"/>
    <m/>
    <m/>
    <m/>
    <m/>
    <m/>
    <n v="595.20000000000005"/>
    <n v="595.20000000000005"/>
    <n v="19922.82"/>
    <n v="-19327.62"/>
    <x v="213"/>
    <x v="223"/>
    <n v="4"/>
    <x v="4"/>
    <s v="NA"/>
    <m/>
    <m/>
    <s v="TELLO ARTEAGA VICTOR HUGO EDGAR"/>
    <n v="1700505835001"/>
    <s v="ACULA SOSA WILLIAM MAURICIO"/>
    <m/>
    <m/>
    <m/>
    <m/>
    <x v="1"/>
  </r>
  <r>
    <x v="1"/>
    <x v="0"/>
    <s v="BIEN"/>
    <s v="CE"/>
    <s v="CATÁLOGO ELECTRÓNICO"/>
    <x v="1"/>
    <s v="CATE-EEQ-GAF004-2021"/>
    <s v="CE-20210002036963"/>
    <s v="22681, 22675"/>
    <s v="BORDADOS DE ALTA CALIDAD DE HASTA 10 HILOS / CAMISETA MANGA LARGA 100% ALGODÓN"/>
    <x v="1"/>
    <n v="25433.96"/>
    <m/>
    <m/>
    <m/>
    <m/>
    <m/>
    <n v="5554.5599999999995"/>
    <n v="5554.5599999999995"/>
    <n v="19879.400000000001"/>
    <n v="-14324.840000000002"/>
    <x v="229"/>
    <x v="224"/>
    <n v="1"/>
    <x v="0"/>
    <m/>
    <m/>
    <m/>
    <s v="ASOCIACIÓN DE PRODUCCIÓN TEXTIL UNIÓN Y TRABAJO &quot;ASOTEXUNTRAB&quot;"/>
    <n v="1792711363001"/>
    <s v="MARQUEZ GUZMAN JHON OSWALDO"/>
    <m/>
    <m/>
    <m/>
    <m/>
    <x v="1"/>
  </r>
  <r>
    <x v="1"/>
    <x v="0"/>
    <s v="BIEN"/>
    <s v="CE"/>
    <s v="CATÁLOGO ELECTRÓNICO"/>
    <x v="0"/>
    <s v="CATE-EEQ-GAF001-2021"/>
    <s v="CE-20210002003328"/>
    <n v="22582"/>
    <s v="RESMA DE PAPEL BOND A4 DE 75 GR"/>
    <x v="1"/>
    <n v="32166.42"/>
    <m/>
    <m/>
    <m/>
    <m/>
    <m/>
    <n v="22496.76"/>
    <n v="22496.76"/>
    <n v="9669.66"/>
    <n v="12827.099999999999"/>
    <x v="234"/>
    <x v="173"/>
    <n v="2"/>
    <x v="2"/>
    <s v="N/A"/>
    <m/>
    <m/>
    <s v="COMPAÑIA GENERAL DE COMERCIO COGECOMSA S. A."/>
    <n v="1790732657001"/>
    <s v="CANTOS LAURA"/>
    <m/>
    <m/>
    <m/>
    <m/>
    <x v="1"/>
  </r>
  <r>
    <x v="1"/>
    <x v="0"/>
    <s v="BIEN"/>
    <s v="CE"/>
    <s v="CATÁLOGO ELECTRÓNICO"/>
    <x v="0"/>
    <s v="CATE-EEQ-GAF002-2021"/>
    <s v="CE-20210002016193"/>
    <n v="22609"/>
    <s v="Escritorio en L Minka I 1500 mm x 1500 mm, con cajonera"/>
    <x v="1"/>
    <n v="30637.599999999999"/>
    <m/>
    <m/>
    <m/>
    <m/>
    <m/>
    <n v="4333.2"/>
    <n v="4333.2"/>
    <n v="26304.399999999998"/>
    <n v="-21971.199999999997"/>
    <x v="213"/>
    <x v="223"/>
    <n v="4"/>
    <x v="4"/>
    <s v="NA"/>
    <m/>
    <m/>
    <s v="TELLO ARTEAGA VICTOR HUGO EDGAR"/>
    <n v="1700505835001"/>
    <s v="ACULA SOSA WILLIAM MAURICIO"/>
    <m/>
    <m/>
    <m/>
    <m/>
    <x v="1"/>
  </r>
  <r>
    <x v="1"/>
    <x v="0"/>
    <s v="BIEN"/>
    <s v="CE"/>
    <s v="CATÁLOGO ELECTRÓNICO"/>
    <x v="1"/>
    <s v="CATE-EEQ-GAF004-2021"/>
    <s v="CE-20210002036819"/>
    <s v="22689, 22675"/>
    <s v="BORDADOS DE ALTA CALIDAD DE HASTA 10 HILOS / PANTALÓN JEAN 14 ONZAS SIN CINTA REFLECTIVA"/>
    <x v="1"/>
    <n v="37152.449999999997"/>
    <m/>
    <m/>
    <m/>
    <m/>
    <m/>
    <n v="27899.999999999996"/>
    <n v="27899.999999999996"/>
    <n v="9252.4500000000007"/>
    <n v="18647.549999999996"/>
    <x v="229"/>
    <x v="224"/>
    <n v="1"/>
    <x v="0"/>
    <m/>
    <m/>
    <m/>
    <s v="ASOCIACION DE PRODUCCION TEXTIL EMPRENDEDORES DEL VALLE &quot;ASOTEXVALLE&quot;"/>
    <n v="1792746434001"/>
    <s v="MARQUEZ GUZMAN JHON OSWALDO"/>
    <m/>
    <m/>
    <m/>
    <m/>
    <x v="1"/>
  </r>
  <r>
    <x v="1"/>
    <x v="0"/>
    <s v="BIEN"/>
    <s v="CE"/>
    <s v="CATÁLOGO ELECTRÓNICO"/>
    <x v="1"/>
    <s v="CATE-EEQ-GAF004-2021"/>
    <s v="CE-20210002036820"/>
    <s v="22689, 22675"/>
    <s v="BORDADOS DE ALTA CALIDAD DE HASTA 10 HILOS / PANTALÓN JEAN 14 ONZAS SIN CINTA REFLECTIVA"/>
    <x v="1"/>
    <n v="37152.449999999997"/>
    <m/>
    <m/>
    <m/>
    <m/>
    <m/>
    <n v="25040.25"/>
    <n v="25040.25"/>
    <n v="12112.199999999997"/>
    <n v="12928.050000000003"/>
    <x v="229"/>
    <x v="224"/>
    <n v="1"/>
    <x v="0"/>
    <m/>
    <m/>
    <m/>
    <s v="ASOCIACION DE PRODUCCION TEXTIL CONFECCIONISTAS PEDRO MONCAYO ASOPROTEXCONPEM"/>
    <n v="1792794269001"/>
    <s v="MARQUEZ GUZMAN JHON OSWALDO"/>
    <m/>
    <m/>
    <m/>
    <m/>
    <x v="1"/>
  </r>
  <r>
    <x v="1"/>
    <x v="5"/>
    <s v="SERVICIO"/>
    <s v="RES"/>
    <s v="COMUNICACIÓN SOCIAL - PROCESO DE SELECCIÓN"/>
    <x v="0"/>
    <s v="RES-EEQ-GG006-2021"/>
    <m/>
    <n v="5393"/>
    <s v="AVISOS EN MEDIOS SOBRE NECESIDADES INSTITUCIONALES REMATES CONVOCATORIAS, ARRENDAMIENTOS"/>
    <x v="0"/>
    <n v="18000"/>
    <n v="18000"/>
    <n v="18000"/>
    <n v="0"/>
    <n v="0"/>
    <n v="0"/>
    <n v="16050"/>
    <n v="15800"/>
    <n v="2200"/>
    <n v="13850"/>
    <x v="235"/>
    <x v="207"/>
    <n v="27"/>
    <x v="6"/>
    <s v="CARAVALI ALBUJA CARINA PAOLA"/>
    <m/>
    <m/>
    <s v="GOMEZ AYALA PABLO JAVIER"/>
    <n v="1717642985001"/>
    <s v="COSTA CELI LORENA ELIZABETH"/>
    <s v="SG-221-2021"/>
    <n v="12038.43"/>
    <n v="5657.57"/>
    <n v="0"/>
    <x v="2"/>
  </r>
  <r>
    <x v="1"/>
    <x v="0"/>
    <s v="SERVICIO"/>
    <s v="SIE"/>
    <s v="SUBASTA INVERSA ELECTRÓNICA"/>
    <x v="0"/>
    <s v="SIE-EEQ-GAF015-2021"/>
    <m/>
    <n v="5352"/>
    <s v="SERVICIO DE LAVADO, ENGRASADO, PULVERIZADO Y ENCERADO DE VEHICULOS."/>
    <x v="0"/>
    <n v="60000"/>
    <n v="52997.650000000009"/>
    <n v="13249.41"/>
    <n v="26498.83"/>
    <n v="13249.41"/>
    <n v="0"/>
    <n v="52866.22"/>
    <n v="34999"/>
    <n v="25001"/>
    <n v="17867.22"/>
    <x v="236"/>
    <x v="154"/>
    <n v="70"/>
    <x v="12"/>
    <s v="CAVALLOS COLLAGUAZO MARCO FABIAN"/>
    <m/>
    <m/>
    <s v="CONDOR SIMBAÑA LUIS ARTURO"/>
    <s v="1710549773001"/>
    <s v="TIPAN GUALLASAMIN CHRISTIAN GIOVANNI"/>
    <s v="SG-311-2021"/>
    <n v="0"/>
    <n v="34999"/>
    <n v="0"/>
    <x v="2"/>
  </r>
  <r>
    <x v="1"/>
    <x v="0"/>
    <s v="SERVICIO"/>
    <s v="RES"/>
    <s v="CONTRATOS ENTRE ENTIDADES PÚBLICAS"/>
    <x v="0"/>
    <s v="RES-EEQ-GAF002-2021"/>
    <m/>
    <n v="5361"/>
    <s v="PROGRAMA DE ATENCIÓN AL CLIENTE Y GENERACIÓN DE BIENESTAR LABORAL PARA EL PERSONAL DE LA EMPRESA ELÉCTRICA QUITO"/>
    <x v="0"/>
    <n v="46800"/>
    <n v="46800"/>
    <n v="46800"/>
    <n v="0"/>
    <n v="0"/>
    <n v="0"/>
    <n v="46800"/>
    <n v="46800"/>
    <n v="0"/>
    <n v="0"/>
    <x v="237"/>
    <x v="191"/>
    <n v="43"/>
    <x v="6"/>
    <s v="ORBE FAZ GINNA VERÓNICA"/>
    <m/>
    <m/>
    <s v="CENTRO DE EDUCACIÓN CONTINUA EPN"/>
    <s v="1768149930001"/>
    <s v="ROSERO NARANJO JORGE ANTONIO"/>
    <s v="SG-300-2021"/>
    <n v="0"/>
    <n v="46800"/>
    <n v="0"/>
    <x v="2"/>
  </r>
  <r>
    <x v="1"/>
    <x v="0"/>
    <s v="SERVICIO"/>
    <s v="SIE"/>
    <s v="SUBASTA INVERSA ELECTRÓNICA"/>
    <x v="0"/>
    <s v="SIE-EEQ-GAF013-2021"/>
    <m/>
    <n v="5358"/>
    <s v="SERVICIO DE TRANSPORTE PARA EL PERSONAL OPERATIVO DE LA EEQ, SECTORES CENTRO LOS CHILLOS"/>
    <x v="0"/>
    <n v="966190.44"/>
    <n v="0"/>
    <m/>
    <m/>
    <m/>
    <m/>
    <n v="741069.84"/>
    <n v="715200"/>
    <n v="250990.43999999994"/>
    <n v="25869.839999999967"/>
    <x v="238"/>
    <x v="169"/>
    <n v="109"/>
    <x v="12"/>
    <s v="DE TRINIDAD MOSCOSO EMILIA FERNANDA"/>
    <s v="LOPEZ DUEÑAS VERONICA VANESSA"/>
    <s v="OSORIO MOREIRA GABRIELA JUDITH"/>
    <s v="COMPAÑÍA DE TRANSPORTE ESCOLAR E INSTITUCIONAL TRANSLIBERTADOR S.A"/>
    <s v="1792444993001"/>
    <s v="GAVILANEZ BECERRA ANDREA CAROLINA "/>
    <m/>
    <m/>
    <m/>
    <m/>
    <x v="1"/>
  </r>
  <r>
    <x v="1"/>
    <x v="3"/>
    <s v="BIEN"/>
    <s v="RES"/>
    <s v="REPUESTOS O ACCESORIOS"/>
    <x v="0"/>
    <s v="RES-EEQ-GGS008-2021"/>
    <m/>
    <n v="22709"/>
    <s v="ADQUSICIÓN DE REPUESTOS ORIGINALES NUEVOS SIN USO NO MODIFICADOS PARA CENTRIFUGADORA DE CIENO MARCA MACFUGE DE LA CENTRAL TÉRMICA GUALBERTO HERNÁNDEZ"/>
    <x v="0"/>
    <n v="43000"/>
    <n v="41891.660000000003"/>
    <n v="41891.660000000003"/>
    <n v="0"/>
    <n v="0"/>
    <n v="0"/>
    <n v="41891.660000000003"/>
    <n v="41891.65"/>
    <n v="1108.3499999999985"/>
    <n v="40783.310000000005"/>
    <x v="239"/>
    <x v="221"/>
    <n v="23"/>
    <x v="6"/>
    <s v="PEÑAFIEL ALVARADO FREDDY MARCONI"/>
    <m/>
    <m/>
    <s v="MASTERSOLUTION S.A."/>
    <n v="1791436202001"/>
    <s v="MENESES HUGO"/>
    <s v="SG-232-2021"/>
    <n v="0"/>
    <n v="46918.65"/>
    <n v="0"/>
    <x v="2"/>
  </r>
  <r>
    <x v="1"/>
    <x v="0"/>
    <s v="SERVICIO"/>
    <s v="SIE"/>
    <s v="SUBASTA INVERSA ELECTRÓNICA"/>
    <x v="0"/>
    <s v="SIE-EEQ-GAF012-2021"/>
    <m/>
    <n v="5287"/>
    <s v="Prestación de servicios para la realización de exámenes ocupacionales: pre, post y periódicos, a los colaboradores de la Empresa Eléctrica Quito"/>
    <x v="6"/>
    <n v="480159"/>
    <n v="0"/>
    <m/>
    <m/>
    <m/>
    <m/>
    <n v="480159"/>
    <m/>
    <n v="480159"/>
    <n v="0"/>
    <x v="240"/>
    <x v="37"/>
    <n v="-44383"/>
    <x v="11"/>
    <s v="LEDESMA HIDALGO MARIA ISABEL"/>
    <s v="SEGOVIA PAEZ EDWIN GIOVANNY"/>
    <s v="KING HURTADO WENDY MERCEDES"/>
    <m/>
    <m/>
    <m/>
    <m/>
    <m/>
    <m/>
    <m/>
    <x v="1"/>
  </r>
  <r>
    <x v="1"/>
    <x v="1"/>
    <s v="BIEN"/>
    <s v="SIE"/>
    <s v="SUBASTA INVERSA ELECTRÓNICA"/>
    <x v="0"/>
    <s v="SIE-EEQ-GD1B009-2021"/>
    <m/>
    <n v="22558"/>
    <s v="ADQUISICIÓN DE TIRAFUSIBLES TIPO H, T Y DUAL"/>
    <x v="0"/>
    <n v="176940"/>
    <n v="188468.78"/>
    <n v="188468.78"/>
    <n v="0"/>
    <n v="0"/>
    <n v="0"/>
    <n v="159744.35"/>
    <n v="102912.75"/>
    <n v="74027.25"/>
    <n v="56831.600000000006"/>
    <x v="241"/>
    <x v="225"/>
    <n v="71"/>
    <x v="0"/>
    <s v="ZEA PINTO MIGUEL ANTONIO"/>
    <s v="SALAO REY CHRISTIAN VICTOR"/>
    <s v="VILLACRES CACHAGUAY JORGE BERNARDO"/>
    <s v="HIDALCOM S.A."/>
    <s v="1790972232001"/>
    <s v="REVELO FLORES CARLA ELIZABETH"/>
    <s v="SG-327-2021"/>
    <n v="51456.38"/>
    <n v="63895.5"/>
    <s v="ANTICIPO"/>
    <x v="2"/>
  </r>
  <r>
    <x v="1"/>
    <x v="8"/>
    <s v="OBRA"/>
    <s v="MCOB"/>
    <s v="MENOR CUANTÍA OBRAS"/>
    <x v="0"/>
    <s v="MCOB-EEQ-GPE001-2021"/>
    <m/>
    <n v="5384"/>
    <s v="CONSTRUCCIÓN DEL CERRAMIENTO DEL CENACE"/>
    <x v="0"/>
    <n v="194438"/>
    <n v="194438"/>
    <n v="194438"/>
    <n v="0"/>
    <n v="0"/>
    <n v="0"/>
    <n v="194438"/>
    <n v="194438"/>
    <n v="0"/>
    <n v="194438"/>
    <x v="241"/>
    <x v="219"/>
    <n v="82"/>
    <x v="9"/>
    <s v="TUBON GUERRON EDISSON ARMANDO"/>
    <m/>
    <m/>
    <s v=" NEPPAS  CASTILLO JULIO CÉSAR"/>
    <s v="1716307622001"/>
    <s v="Adriana Maribel Palomino Rojas"/>
    <s v="SG-342-2021"/>
    <n v="97219"/>
    <n v="120551.56"/>
    <n v="0"/>
    <x v="2"/>
  </r>
  <r>
    <x v="1"/>
    <x v="0"/>
    <s v="SERVICIO"/>
    <s v="SIE"/>
    <s v="SUBASTA INVERSA ELECTRÓNICA"/>
    <x v="0"/>
    <s v="SIE-EEQ-GAF010-2021"/>
    <m/>
    <n v="22581"/>
    <s v="ADQUISICIÓN DE NEUMÁTICOS PARA VEHÍCULOS DE LA EMPRESA ELÉCTRICA QUITO"/>
    <x v="0"/>
    <n v="65241.89"/>
    <n v="64130"/>
    <n v="64130"/>
    <n v="0"/>
    <n v="0"/>
    <n v="0"/>
    <n v="52421.46"/>
    <n v="50168"/>
    <n v="15073.89"/>
    <n v="37347.57"/>
    <x v="241"/>
    <x v="217"/>
    <n v="65"/>
    <x v="2"/>
    <s v="MORALES LUIS RODRIGO"/>
    <m/>
    <m/>
    <s v="WHEELTUBE"/>
    <s v="1792247950001"/>
    <s v="CEVALLOS COLLAGUASO MARCO FABIAN "/>
    <s v="SG-326-2021"/>
    <n v="0"/>
    <n v="50168"/>
    <n v="0"/>
    <x v="2"/>
  </r>
  <r>
    <x v="1"/>
    <x v="3"/>
    <s v="OBRA"/>
    <s v="LICOB"/>
    <s v="LICITACIÓN OBRAS"/>
    <x v="0"/>
    <s v="LICOB-EEQ-GGS01-2021"/>
    <m/>
    <n v="5367"/>
    <s v="CONSTRUCCIÓN DE OBRAS CIVILES Y MONTAJE DE TRAMO 2 SUBTERRÁNEO L/T BICENTENARIO, INCLUYE MATERIALES."/>
    <x v="0"/>
    <n v="7234087"/>
    <n v="7234087"/>
    <n v="3617043.5"/>
    <n v="3617043.5"/>
    <n v="0"/>
    <n v="0"/>
    <n v="6562345.3399999999"/>
    <n v="5883208.7699999996"/>
    <n v="1350878.2300000004"/>
    <n v="679136.5700000003"/>
    <x v="242"/>
    <x v="226"/>
    <n v="141"/>
    <x v="9"/>
    <s v="TOCTAQUIZA VARGAS JUAN CARLOS"/>
    <s v="MONTALVO SAA LEONARDO FABIAN"/>
    <s v="BASTIDAS CORNEJO CARLOS GUSTAVO"/>
    <s v="COMPROMISO DE CONSORCIO BICENTENARIO QUITO conformado por ENERGÍA Y PETRÓLEOS ENERPETROL S.A. con RUC: 1791316584001 y CONSTRUCTORA ANDRADE ASOCIADOS S.C.C. con RUC: 1091707434001"/>
    <s v="1791316584001"/>
    <s v="Patricio Quilachamín"/>
    <m/>
    <m/>
    <m/>
    <m/>
    <x v="1"/>
  </r>
  <r>
    <x v="1"/>
    <x v="0"/>
    <s v="SERVICIO"/>
    <s v="INM"/>
    <s v="ARRENDAMIENTO BIENES INMUEBLES"/>
    <x v="0"/>
    <s v="INM-EEQ-GAF006-2021"/>
    <m/>
    <n v="5449"/>
    <s v="ARRIENDO DE LAS OFICINAS UBICADAS EN LA PLANTA BAJA 1, 2, 3, 4, 5 Y 6 PISO, DEL EDIFICIO&quot;ÁLVAREZ CAÑIZARES? PARTE PRINCIPAL"/>
    <x v="0"/>
    <n v="187119.48"/>
    <n v="102855.18"/>
    <n v="51427.59"/>
    <n v="51427.59"/>
    <n v="0"/>
    <n v="0"/>
    <n v="102855.12"/>
    <n v="102855.12"/>
    <n v="84264.360000000015"/>
    <n v="0"/>
    <x v="243"/>
    <x v="214"/>
    <n v="22"/>
    <x v="6"/>
    <s v="GALARZA ESPINOSA FANNY PIEDAD"/>
    <m/>
    <m/>
    <s v="CARLOS HUMBERTO ALVAREZ CAÑIZARES"/>
    <n v="1704123676001"/>
    <s v="BECERRA GAVILANEZ ANDREA CAROLINA"/>
    <s v="SG-234-2021"/>
    <n v="0"/>
    <n v="0"/>
    <n v="0"/>
    <x v="2"/>
  </r>
  <r>
    <x v="1"/>
    <x v="0"/>
    <s v="SERVICIO"/>
    <s v="MCBS"/>
    <s v="MENOR CUANTÍA BIENES Y SERVICIOS"/>
    <x v="0"/>
    <s v="MCBS-EEQ-GAF003-2021"/>
    <m/>
    <n v="5459"/>
    <s v="SERVICIO DE ABASTECIMIENTO DE COMBUSTIBLE PARA EL PARQUE AUTOMOTOR DE LA EEQ - ZONA 9 (San Miguel de los Bancos)."/>
    <x v="2"/>
    <m/>
    <m/>
    <m/>
    <m/>
    <m/>
    <m/>
    <m/>
    <m/>
    <n v="0"/>
    <n v="0"/>
    <x v="244"/>
    <x v="227"/>
    <n v="83"/>
    <x v="11"/>
    <s v="TIPAN GUALLASAMIN CHRISTIAN GIOVANNI"/>
    <m/>
    <m/>
    <m/>
    <m/>
    <m/>
    <m/>
    <m/>
    <m/>
    <m/>
    <x v="1"/>
  </r>
  <r>
    <x v="1"/>
    <x v="0"/>
    <s v="BIEN"/>
    <s v="SIE"/>
    <s v="SUBASTA INVERSA ELECTRÓNICA"/>
    <x v="0"/>
    <s v="SIE-EEQ-GAF018-2021"/>
    <m/>
    <n v="22631"/>
    <s v="ADQUISICIÓN DE VARILLAS DE ACERO DE VARIAS MEDIDAS"/>
    <x v="2"/>
    <m/>
    <m/>
    <m/>
    <m/>
    <m/>
    <m/>
    <m/>
    <m/>
    <n v="0"/>
    <n v="0"/>
    <x v="244"/>
    <x v="202"/>
    <n v="73"/>
    <x v="0"/>
    <s v="MUÑOZ FIALLOS JOSE MELECIO"/>
    <m/>
    <m/>
    <m/>
    <m/>
    <m/>
    <m/>
    <m/>
    <m/>
    <m/>
    <x v="1"/>
  </r>
  <r>
    <x v="1"/>
    <x v="0"/>
    <s v="BIEN"/>
    <s v="SIE"/>
    <s v="SUBASTA INVERSA ELECTRÓNICA"/>
    <x v="0"/>
    <s v="SIE-EEQ-GAF019-2021"/>
    <m/>
    <n v="22742"/>
    <s v="ADQUISICIÓN DE TUBOS DE ACERO NEGROS PARA SER UTILIZADOS EN LA CONSTRUCCIÓN DE POSTES METALICOS ORNAMENTALES"/>
    <x v="2"/>
    <m/>
    <m/>
    <m/>
    <m/>
    <m/>
    <m/>
    <m/>
    <m/>
    <n v="0"/>
    <n v="0"/>
    <x v="245"/>
    <x v="202"/>
    <n v="72"/>
    <x v="1"/>
    <s v="CEVALLOS COLLAGUAZO MARCO FABIAN"/>
    <m/>
    <m/>
    <m/>
    <m/>
    <m/>
    <m/>
    <m/>
    <m/>
    <m/>
    <x v="1"/>
  </r>
  <r>
    <x v="1"/>
    <x v="9"/>
    <s v="SERVICIO"/>
    <s v="MCBS"/>
    <s v="MENOR CUANTÍA BIENES Y SERVICIOS"/>
    <x v="0"/>
    <s v="MCBS-EEQ-GG001-2021"/>
    <m/>
    <n v="5336"/>
    <s v="SERVICIO DE MANTENIMIENTO PREVENTIVO Y CORRECTIVO DE EQUIPAMIENTO DE DATACENTER"/>
    <x v="2"/>
    <n v="0"/>
    <n v="55000"/>
    <n v="30000"/>
    <n v="25000"/>
    <n v="0"/>
    <n v="0"/>
    <n v="0"/>
    <m/>
    <n v="0"/>
    <n v="0"/>
    <x v="245"/>
    <x v="228"/>
    <n v="187"/>
    <x v="11"/>
    <s v="VELA ORTIZ ARMANDO GABRIEL"/>
    <m/>
    <m/>
    <m/>
    <m/>
    <m/>
    <m/>
    <m/>
    <m/>
    <m/>
    <x v="1"/>
  </r>
  <r>
    <x v="1"/>
    <x v="0"/>
    <s v="SERVICIO"/>
    <s v="SIE"/>
    <s v="SUBASTA INVERSA ELECTRÓNICA"/>
    <x v="0"/>
    <s v="SIE-EEQ-GAF017-2021"/>
    <m/>
    <n v="5368"/>
    <s v="SERVICIO DE ENDEREZADA, PINTURA DE CARROCERIA Y TRABAJOS DE REPARACIÓN DE FIBRA DE VIDRIO."/>
    <x v="0"/>
    <n v="140000"/>
    <n v="0"/>
    <m/>
    <m/>
    <m/>
    <m/>
    <n v="139998.20000000001"/>
    <n v="132298.29999999999"/>
    <n v="7701.7000000000116"/>
    <n v="7699.9000000000233"/>
    <x v="245"/>
    <x v="229"/>
    <n v="91"/>
    <x v="0"/>
    <s v="TOAPANTA LUNA ROBERTO STALIN"/>
    <s v="SALAS NARVAEZ MARCO STALIN"/>
    <s v="TIPAN GUALLASAMIN CHRISTIAN GIOVANNI"/>
    <s v="PEREZ AGUIRRE ANDRES SEBASTIAN"/>
    <s v="1718413386001"/>
    <s v="CEVALLOS COLLAGUASO MARCO FABIAN "/>
    <s v="SG-362-2021"/>
    <m/>
    <m/>
    <m/>
    <x v="1"/>
  </r>
  <r>
    <x v="1"/>
    <x v="0"/>
    <s v="SERVICIO"/>
    <s v="SIE"/>
    <s v="SUBASTA INVERSA ELECTRÓNICA"/>
    <x v="0"/>
    <s v="SIE-EEQ-GAF016-2021"/>
    <m/>
    <n v="5342"/>
    <s v="SERVICIO DE CAPACITACIÓN PARA LA CERTIFICACIÓN DE COMPETENCIAS LABORALES - PREVENCIÓN DE RIESGOS LABORALES: ENERGIA ELECTRICA."/>
    <x v="0"/>
    <n v="35000"/>
    <n v="35000"/>
    <n v="35000"/>
    <n v="0"/>
    <n v="0"/>
    <n v="0"/>
    <n v="35000"/>
    <n v="30000"/>
    <n v="5000"/>
    <n v="5000"/>
    <x v="246"/>
    <x v="230"/>
    <n v="76"/>
    <x v="13"/>
    <s v="CHASIPANTA GONZALEZ JUAQUIN ALFREDO"/>
    <m/>
    <m/>
    <s v="INSISTECQHSE S.A."/>
    <s v="1792650704001"/>
    <s v="José Ricardo Dávalos Chiriboga"/>
    <s v="SG-337-2021"/>
    <n v="0"/>
    <n v="816241.6"/>
    <n v="0"/>
    <x v="2"/>
  </r>
  <r>
    <x v="1"/>
    <x v="0"/>
    <s v="SERVICIO"/>
    <s v="MCBS"/>
    <s v="MENOR CUANTÍA BIENES Y SERVICIOS"/>
    <x v="0"/>
    <s v="MCBS-EEQ-GAF004-2021"/>
    <m/>
    <n v="5453"/>
    <s v="SERVICIO DE ABASTECIMIENTO DE COMBUSTIBLE PARA EL PARQUE AUTOMOTOR DE LA EEQ – ZONA 1 (El Chaco – Quijos)"/>
    <x v="2"/>
    <m/>
    <m/>
    <m/>
    <m/>
    <m/>
    <m/>
    <m/>
    <m/>
    <n v="0"/>
    <n v="0"/>
    <x v="246"/>
    <x v="231"/>
    <n v="69"/>
    <x v="7"/>
    <s v="LOPEZ DUEÑAS VERONICA VANESSA"/>
    <m/>
    <m/>
    <m/>
    <m/>
    <m/>
    <m/>
    <m/>
    <m/>
    <m/>
    <x v="1"/>
  </r>
  <r>
    <x v="1"/>
    <x v="3"/>
    <s v="CONSULTORÍA"/>
    <s v="CPO"/>
    <s v="CONSULTORÍA CONCURSO PÚBLICO"/>
    <x v="0"/>
    <s v="CPO-EEQ-GGS001-2021"/>
    <m/>
    <n v="5464"/>
    <s v="DISEÑO DE LAS LÍNEAS DE TRANSMISIÓN SISTEMA NORORIENTAL TABLÓN – SAN RAFAEL A 138 KV"/>
    <x v="0"/>
    <n v="600000"/>
    <n v="600000"/>
    <n v="420000"/>
    <n v="180000"/>
    <n v="0"/>
    <n v="0"/>
    <n v="598480"/>
    <n v="583763.12"/>
    <n v="16236.880000000005"/>
    <n v="14716.880000000005"/>
    <x v="246"/>
    <x v="232"/>
    <n v="112"/>
    <x v="6"/>
    <s v="MUÑOZ ONTANEDA CHRISTIAN RODRIGO"/>
    <s v="TOCTAQUIZA VARGAS JUAN CARLOS"/>
    <s v="MONTALVO SAA LEONARDO FABIAN"/>
    <s v="EPTEC CIA. LTDA."/>
    <s v="1792261201001"/>
    <s v="Juan Gabriel Calderón Olivo"/>
    <s v="SG-356-2021"/>
    <m/>
    <m/>
    <m/>
    <x v="1"/>
  </r>
  <r>
    <x v="1"/>
    <x v="0"/>
    <s v="SERVICIO"/>
    <s v="INM"/>
    <s v="ARRENDAMIENTO BIENES INMUEBLES"/>
    <x v="0"/>
    <s v="INM-EEQ-GAF007-2021"/>
    <m/>
    <n v="5445"/>
    <s v="ARRIENDO DEL LOCAL COMERCIAL No. A-11, UBICADO EN EL CENTRO COMERCIAL ELRECREO"/>
    <x v="0"/>
    <n v="39140.519999999997"/>
    <n v="39140.519999999997"/>
    <n v="39140.519999999997"/>
    <n v="0"/>
    <n v="0"/>
    <n v="0"/>
    <n v="39140.519999999997"/>
    <n v="39140.519999999997"/>
    <n v="0"/>
    <n v="0"/>
    <x v="247"/>
    <x v="191"/>
    <n v="28"/>
    <x v="6"/>
    <s v="GALARZA ESPINOSA FANNY PIEDAD"/>
    <m/>
    <m/>
    <s v="CONFERENCIA EPISCOPAL ECUATORIANA"/>
    <s v="1790100219001"/>
    <s v="GAVILANES BECERRA ANDREA CAROLINA"/>
    <s v="SG-266-2021"/>
    <n v="67.2"/>
    <n v="43770.18"/>
    <n v="0"/>
    <x v="2"/>
  </r>
  <r>
    <x v="1"/>
    <x v="3"/>
    <s v="SERVICIO"/>
    <s v="LICBS"/>
    <s v="LICITACIÓN BIENES Y SERVICIOS"/>
    <x v="0"/>
    <s v="LICBS-EEQ-GGS02-2021"/>
    <m/>
    <n v="22611"/>
    <s v="SUMINISTRO DE CENTRIFUGADORAS DE COMBUSTIBLE (CRUDO REDUCIDO) PARA LOS MOTORES DE LA CENTRAL TERMOELÉCTRICA GUALBERTO HERNÁNDEZ"/>
    <x v="2"/>
    <m/>
    <n v="736000"/>
    <n v="368000"/>
    <n v="368000"/>
    <n v="0"/>
    <n v="0"/>
    <m/>
    <m/>
    <n v="0"/>
    <n v="0"/>
    <x v="248"/>
    <x v="233"/>
    <n v="93"/>
    <x v="7"/>
    <s v="IDROVO VILLAGRAN JUAN PABLO"/>
    <s v="FREIRE PASTOR CARLOS ROBERTO"/>
    <s v="SALAZAR ZUÑIGA ANDRES AUGUSTO"/>
    <m/>
    <m/>
    <m/>
    <m/>
    <m/>
    <m/>
    <m/>
    <x v="1"/>
  </r>
  <r>
    <x v="1"/>
    <x v="0"/>
    <s v="CONSULTORÍA"/>
    <s v="CDC"/>
    <s v="CONSULTORÍA CONTRATACIÓN DIRECTA"/>
    <x v="0"/>
    <s v="CDC-EEQ-GAF002-2021"/>
    <m/>
    <n v="5433"/>
    <s v="CONTRATACIÓN DE ESTUDIO DE CÁLCULO ACTUARIAL Y DESAHUCIO DEL VALOR ACTUAL DE LA RESERVA MATEMÁTICA (JUBILADOS Y JUBILACIÓN PATRONAL) POR EL AÑO 2020"/>
    <x v="2"/>
    <m/>
    <m/>
    <m/>
    <m/>
    <m/>
    <m/>
    <m/>
    <m/>
    <n v="0"/>
    <n v="0"/>
    <x v="248"/>
    <x v="234"/>
    <n v="36"/>
    <x v="6"/>
    <s v="RECALDE JIMENEZ SOFIA ELIZABETH"/>
    <m/>
    <m/>
    <m/>
    <m/>
    <m/>
    <m/>
    <m/>
    <m/>
    <m/>
    <x v="1"/>
  </r>
  <r>
    <x v="1"/>
    <x v="2"/>
    <s v="SERVICIO"/>
    <s v="COTBS"/>
    <s v="COTIZACIÓN BIENES Y SERVICIOS"/>
    <x v="0"/>
    <s v="COTBS-EEQ-GC003-2021"/>
    <m/>
    <n v="5312"/>
    <s v="SERVICIO DE INSTALACIÓN ELÉCTRICA: ACOMETIDA, MEDIDORES DE ENERGÍA ELÉCTRICA, CAMBIO, REUBICACIÓN Y/O MANTENIMIENTO EN EL ÁREA DE SERVICIO ZONA URBANA- NORTE"/>
    <x v="0"/>
    <n v="468039.84"/>
    <n v="468039.84"/>
    <n v="468039.84"/>
    <n v="0"/>
    <n v="0"/>
    <n v="0"/>
    <n v="468039.82"/>
    <n v="389999"/>
    <n v="78040.840000000026"/>
    <n v="78040.820000000007"/>
    <x v="248"/>
    <x v="235"/>
    <n v="102"/>
    <x v="9"/>
    <s v="MALLITASIG LASLUISA ALBERTO BLADIMIR"/>
    <s v="OLALLA CAMBISACA WALTER STALIN"/>
    <s v="AGAMA RENGIFO CRISTIAN FERNANDO"/>
    <s v="CONSORCIO DAVSET NORTE (SERVICIOS Y COMERCIO TOPON CIA. LTDA)"/>
    <s v="1792127904001"/>
    <s v="QUIROGA CHICAIZA BAYRON ORLANDO"/>
    <m/>
    <m/>
    <m/>
    <m/>
    <x v="1"/>
  </r>
  <r>
    <x v="1"/>
    <x v="0"/>
    <s v="BIEN"/>
    <s v="CPN"/>
    <s v="VERIFICACIÓN DE PRODUCCIÓN NACIONAL"/>
    <x v="0"/>
    <s v="CPN-EEQ-GAF003-2021"/>
    <m/>
    <n v="22712"/>
    <s v="ADQUISICIÓN DE 1 MONTACARGAS DUAL GASOLINA Y GAS DE 4 TONELADAS DE CAPACIDAD Y 2 MONTACARGAS DE 6 TONELADAS DE CAPACIDAD A DIÉSEL ...."/>
    <x v="1"/>
    <n v="0"/>
    <n v="0"/>
    <m/>
    <m/>
    <m/>
    <m/>
    <n v="0"/>
    <m/>
    <n v="0"/>
    <n v="0"/>
    <x v="249"/>
    <x v="195"/>
    <n v="7"/>
    <x v="5"/>
    <s v="FLORES DAVID ROBLES"/>
    <m/>
    <m/>
    <s v="N/A"/>
    <m/>
    <m/>
    <m/>
    <m/>
    <m/>
    <m/>
    <x v="1"/>
  </r>
  <r>
    <x v="1"/>
    <x v="2"/>
    <s v="SERVICIO"/>
    <s v="COTBS"/>
    <s v="COTIZACIÓN BIENES Y SERVICIOS"/>
    <x v="0"/>
    <s v="COTBS-EEQ-GC010-2021"/>
    <m/>
    <n v="5339"/>
    <s v="SERVICIO DE INSTALACIÓN ELÉCTRICA: ACOMETIDA, MEDIDORES DE ENERGÍA ELÉCTRICA, CAMBIO, REUBICACIÓN Y/O MANTENIMIENTO EN EL ÁREA DE SERVICIO ZONA URBANA"/>
    <x v="0"/>
    <n v="468039.84"/>
    <n v="468039.84"/>
    <n v="468039.84"/>
    <n v="0"/>
    <n v="0"/>
    <n v="0"/>
    <n v="468039.82"/>
    <n v="455999"/>
    <n v="12040.840000000026"/>
    <n v="12040.820000000007"/>
    <x v="250"/>
    <x v="236"/>
    <n v="118"/>
    <x v="11"/>
    <s v="MALLITASIG LASLUISA ALBERTO BLADIMIR"/>
    <s v="OLALLA CAMBISACA WALTER STALIN"/>
    <s v="CHALAN CALISPA ANGEL FRANCISCO"/>
    <s v="CONSORCIO DAVSET URBANO, presentado por SERVICIOS Y COMERCIO TOPON CIA. LTDA., con_x000a_RUC 1792127904001"/>
    <s v="1792127904001"/>
    <s v="MALLITASIG LASLUISA ALBERTO BLADIMIR"/>
    <m/>
    <m/>
    <m/>
    <m/>
    <x v="1"/>
  </r>
  <r>
    <x v="1"/>
    <x v="0"/>
    <s v="CONSULTORÍA"/>
    <s v="CLC"/>
    <s v="CONSULTORÍA LISTA CORTA"/>
    <x v="0"/>
    <s v="CLC-EEQ-GAF002-2021"/>
    <m/>
    <n v="5472"/>
    <s v="CONTRATACIÓN DE AUDITORIA EXTERNA PARA EXPRESAR UNA OPINIÓN SOBRE LA RAZONABILIDAD DE LOS ESTADOS FINANCIEROS INDIVIDUALES Y CONSOLIDADOS DE LA EMPRESA ELÉCTRICA QUITO S.A., POR EL EJERCICIO ECONÓMICO TERMINADO DE LOS AÑOS 2019 Y 2020"/>
    <x v="2"/>
    <m/>
    <m/>
    <m/>
    <m/>
    <m/>
    <m/>
    <m/>
    <m/>
    <n v="0"/>
    <n v="0"/>
    <x v="250"/>
    <x v="230"/>
    <n v="64"/>
    <x v="6"/>
    <s v="CRUZ TIXI GUSTAVO JOSE"/>
    <s v="MONTA GANCHALA ANA BELEN"/>
    <s v="CLAUDIO OÑA MARIA BELEN"/>
    <m/>
    <m/>
    <m/>
    <m/>
    <m/>
    <m/>
    <m/>
    <x v="1"/>
  </r>
  <r>
    <x v="1"/>
    <x v="0"/>
    <s v="BIEN"/>
    <s v="SIE"/>
    <s v="SUBASTA INVERSA ELECTRÓNICA"/>
    <x v="0"/>
    <s v="SIE-EEQ-GAF023-2021"/>
    <m/>
    <n v="22690"/>
    <s v="ADQUISICIÓN DE EQUIPOS DE PROTECCIÓN PERSONAL: botas de caucho dieléctrica, terno térmico (chaqueta y pantalón)."/>
    <x v="2"/>
    <m/>
    <m/>
    <m/>
    <m/>
    <m/>
    <m/>
    <m/>
    <m/>
    <n v="0"/>
    <n v="0"/>
    <x v="251"/>
    <x v="202"/>
    <n v="58"/>
    <x v="1"/>
    <s v="CUEVA INGA CHRISTIAN EDUARDO"/>
    <m/>
    <m/>
    <m/>
    <m/>
    <m/>
    <m/>
    <m/>
    <m/>
    <m/>
    <x v="1"/>
  </r>
  <r>
    <x v="1"/>
    <x v="3"/>
    <s v="BIEN"/>
    <s v="SIE"/>
    <s v="SUBASTA INVERSA ELECTRÓNICA"/>
    <x v="0"/>
    <s v="SIE-EEQ-GGS012-2021"/>
    <m/>
    <n v="22726"/>
    <s v="ADQUISICIÓN DE PACKING DITTO COPPER ASBESTS PARA LAS UNIDADES DE GENERACIÓN DE LA CENTRAL TÉRMICA GUALBERTO HERNÁNDEZ"/>
    <x v="0"/>
    <n v="6613.92"/>
    <n v="0"/>
    <m/>
    <m/>
    <m/>
    <m/>
    <n v="6480"/>
    <n v="6058.8"/>
    <n v="555.11999999999989"/>
    <n v="421.19999999999982"/>
    <x v="252"/>
    <x v="237"/>
    <n v="70"/>
    <x v="0"/>
    <s v="PEÑAFIEL ALVARADO FREDDY MARCONI"/>
    <m/>
    <m/>
    <s v=" GARRIDO NUÑEZ ALEX FRANCISCO"/>
    <s v="1714561998001"/>
    <s v="AQUIETA PILALUISA OSCAR DAVID"/>
    <s v="SG-338-2021"/>
    <n v="0"/>
    <n v="6058"/>
    <n v="0"/>
    <x v="2"/>
  </r>
  <r>
    <x v="1"/>
    <x v="2"/>
    <s v="BIEN"/>
    <s v="SIE"/>
    <s v="SUBASTA INVERSA ELECTRÓNICA"/>
    <x v="0"/>
    <s v="SIE-EEQ-GC017-2021"/>
    <m/>
    <n v="22741"/>
    <s v="ADQUISICIÓN DE MULTICONDUCTOR DE ALUMINIO PARA ACOMETIDAS"/>
    <x v="2"/>
    <m/>
    <n v="0"/>
    <m/>
    <m/>
    <m/>
    <m/>
    <m/>
    <m/>
    <n v="0"/>
    <n v="0"/>
    <x v="253"/>
    <x v="238"/>
    <n v="169"/>
    <x v="2"/>
    <s v="URRESTA BURBANO NELSON EDUARDO"/>
    <s v="GUAÑA FREIRE DIEGO PAUL"/>
    <s v="CAIZA SEPA OSCAR BRYAN"/>
    <m/>
    <m/>
    <m/>
    <m/>
    <m/>
    <m/>
    <m/>
    <x v="1"/>
  </r>
  <r>
    <x v="1"/>
    <x v="0"/>
    <s v="BIEN"/>
    <s v="SIE"/>
    <s v="SUBASTA INVERSA ELECTRÓNICA"/>
    <x v="0"/>
    <s v="SIE-EEQ-GAF022-2021"/>
    <m/>
    <n v="22703"/>
    <s v="ADQUISICIÓN DE PROTECTORES SOLARES PARA EL PERSONAL DE LA EMPRESA ELÉCTRICA QUITO."/>
    <x v="0"/>
    <n v="34608"/>
    <n v="0"/>
    <m/>
    <m/>
    <m/>
    <m/>
    <n v="16892"/>
    <n v="15985.61"/>
    <n v="18622.39"/>
    <n v="906.38999999999942"/>
    <x v="253"/>
    <x v="203"/>
    <n v="71"/>
    <x v="0"/>
    <s v="CUEVA INGA CHRISTIAN EDUARDO"/>
    <m/>
    <m/>
    <s v="LETERAGO DEL ECUADOR S.A."/>
    <s v="0992262192001"/>
    <s v="SILVA HERRERA MARIA LORENA"/>
    <s v="SG-345-2021"/>
    <m/>
    <m/>
    <m/>
    <x v="1"/>
  </r>
  <r>
    <x v="1"/>
    <x v="2"/>
    <s v="BIEN"/>
    <s v="SIE"/>
    <s v="SUBASTA INVERSA ELECTRÓNICA"/>
    <x v="0"/>
    <s v="SIE-EEQ-GC006-2021"/>
    <m/>
    <n v="5324"/>
    <s v="SERVICIOS TÉCNICOS PARA CORTES Y RECONEXIONES PARA LA AGENCIA CALDERÓN O EN OTROS SITIOS INDICADOS POR LA EMPRESA ELÉCTRICA QUITO DENTRO DE SU ÁREA DE SERVICIO."/>
    <x v="4"/>
    <n v="397134.85"/>
    <n v="0"/>
    <m/>
    <m/>
    <m/>
    <m/>
    <n v="393501.95"/>
    <n v="346281.72"/>
    <n v="50853.130000000005"/>
    <n v="47220.23000000004"/>
    <x v="216"/>
    <x v="239"/>
    <n v="98"/>
    <x v="12"/>
    <s v="VASQUEZ GUAÑA HUGO ERNESTO"/>
    <s v="SANTANDER QUIROZ GUSTAVO EDMUNDO"/>
    <s v="VEGA RON JOSE JACINTO"/>
    <s v="RAMÍREZ ROMERO CÉSAR AUGUSTO"/>
    <s v="1716398290001"/>
    <s v="MEJIA MEJIA DIGO ALEJANDRO"/>
    <m/>
    <m/>
    <m/>
    <m/>
    <x v="1"/>
  </r>
  <r>
    <x v="1"/>
    <x v="3"/>
    <s v="BIEN"/>
    <s v="RES"/>
    <s v="REPUESTOS O ACCESORIOS"/>
    <x v="0"/>
    <s v="RES-EEQ-GGS009-2021"/>
    <m/>
    <n v="22723"/>
    <s v="ADQUISICIÓN DE REPUESTOS ORIGINALES NUEVOS SIN USO NO MODIFICADOS PARA LAS CENTRIFUGADORAS DE ACEITE DE SISTEMA DE LAS UNIDADES DE GENERACIÓN DE LA CENTRAL TÉRMICA GUALBERTO HERNÁNDEZ"/>
    <x v="0"/>
    <n v="20000"/>
    <n v="19250"/>
    <n v="19250"/>
    <n v="0"/>
    <n v="0"/>
    <n v="0"/>
    <n v="19250"/>
    <n v="19250"/>
    <n v="750"/>
    <n v="18500"/>
    <x v="254"/>
    <x v="202"/>
    <n v="51"/>
    <x v="11"/>
    <s v="PEÑAFIEL ALVARADO FREDDY MARCONI"/>
    <m/>
    <m/>
    <s v="HIVIMAR S.A."/>
    <s v="0990129185001"/>
    <s v="Cristhian Fernando Caiza Caiza"/>
    <s v="SG-335-2021"/>
    <n v="0"/>
    <n v="19250"/>
    <n v="0"/>
    <x v="2"/>
  </r>
  <r>
    <x v="1"/>
    <x v="1"/>
    <s v="BIEN"/>
    <s v="SIE"/>
    <s v="SUBASTA INVERSA ELECTRÓNICA"/>
    <x v="0"/>
    <s v="SIE-EEQ-GD1B010-2021"/>
    <m/>
    <n v="22652"/>
    <s v="ADQUISICIÓN DE SECCIONADOR BARRA UNIPOLAR ABIERTO 27 KV CON CAMARA ROMPE ARCO"/>
    <x v="4"/>
    <n v="359050"/>
    <n v="0"/>
    <m/>
    <m/>
    <m/>
    <m/>
    <n v="295732.5"/>
    <n v="279171.48"/>
    <n v="79878.520000000019"/>
    <n v="16561.020000000019"/>
    <x v="254"/>
    <x v="240"/>
    <n v="82"/>
    <x v="4"/>
    <s v="ZEA PINTO MIGUEL ANTONIO"/>
    <s v="REVELO RUIZ JORGE EDUARDO"/>
    <s v="CHASIPANTA GONZALEZ JOAQUIN ALFREDO"/>
    <s v="QUEMCO CIA.LTDA."/>
    <s v="1790395405001"/>
    <s v="REVELO FLORES CARLA ELIZABETH"/>
    <s v="SG-355-2021"/>
    <n v="139585.74"/>
    <n v="139585.74"/>
    <s v="ANTICIPO"/>
    <x v="3"/>
  </r>
  <r>
    <x v="1"/>
    <x v="0"/>
    <s v="BIEN"/>
    <s v="SIE"/>
    <s v="SUBASTA INVERSA ELECTRÓNICA"/>
    <x v="0"/>
    <s v="SIE-EEQ-GAF020-2021"/>
    <m/>
    <n v="22710"/>
    <s v="ADQUISICIÓN DE MATERIALES PARA LA CONSTRUCCIÓN Y EL MANTENIMIENTO DE TREPADORAS PARA POSTES DE HORMIGON DE LA EMPRESA ELECTRICA QUITO"/>
    <x v="1"/>
    <n v="32401.97"/>
    <n v="0"/>
    <m/>
    <m/>
    <m/>
    <m/>
    <n v="32401.97"/>
    <n v="26920.240000000002"/>
    <n v="5481.73"/>
    <n v="5481.73"/>
    <x v="254"/>
    <x v="241"/>
    <n v="58"/>
    <x v="4"/>
    <s v="CEVALLOS COLLAGUAZO MARCO FABIAN"/>
    <m/>
    <m/>
    <s v="GONZALEZ PALMA FRANK ANTONINE"/>
    <s v="1307050011001"/>
    <s v="Diego Javier Castro Ramírez"/>
    <s v="SG-341-2021"/>
    <n v="0"/>
    <n v="26920"/>
    <n v="0"/>
    <x v="2"/>
  </r>
  <r>
    <x v="1"/>
    <x v="4"/>
    <s v="BIEN"/>
    <s v="SIE"/>
    <s v="SUBASTA INVERSA ELECTRÓNICA"/>
    <x v="0"/>
    <s v="SIE-EEQ-GPL001-2021"/>
    <m/>
    <n v="22595"/>
    <s v="ADQUISICIÓN DE UN GRUPO ELECTRÓGENO MÓVIL DE 2 MVA CON TRANSFORMADOR"/>
    <x v="2"/>
    <m/>
    <m/>
    <m/>
    <m/>
    <m/>
    <m/>
    <m/>
    <m/>
    <n v="0"/>
    <n v="0"/>
    <x v="254"/>
    <x v="237"/>
    <n v="64"/>
    <x v="0"/>
    <s v="BARBA CLAVIJO MARIO ARTURO"/>
    <s v="MONTALUISA MONTALUISA CARLOS VINICIO"/>
    <s v="CALDERON OLIVO JUAN GABRIEL"/>
    <m/>
    <m/>
    <m/>
    <m/>
    <m/>
    <m/>
    <m/>
    <x v="1"/>
  </r>
  <r>
    <x v="1"/>
    <x v="2"/>
    <s v="SERVICIO"/>
    <s v="SIE"/>
    <s v="SUBASTA INVERSA ELECTRÓNICA"/>
    <x v="0"/>
    <s v="SIE-EEQ-GC010-2021"/>
    <m/>
    <n v="5331"/>
    <s v="SERVICIOS TÉCNICOS PARA CORTES Y RECONEXIONES PARA LA AGENCIA PEDRO VICENTE MALDONADO, NANEGALITO O EN OTROS SITIOS INDICADOS POR LA EMPRESA ELÉCTRICA QUITO DENTRO DE SU ÁREA DE SERVICIO."/>
    <x v="0"/>
    <n v="98941.39"/>
    <n v="0"/>
    <m/>
    <m/>
    <m/>
    <m/>
    <n v="97739.56"/>
    <n v="91286"/>
    <n v="7655.3899999999994"/>
    <n v="6453.5599999999977"/>
    <x v="255"/>
    <x v="242"/>
    <n v="90"/>
    <x v="0"/>
    <s v="VASQUEZ GUAÑA HUGO ERNESTO"/>
    <s v="SANTANDER QUIROZ GUSTAVO EDMUNDO"/>
    <s v="VEGA RON JOSE JACINTO"/>
    <s v="ANDRADE SANDOVAL ALEX FERNANDO"/>
    <s v="1720740438001"/>
    <s v="GORDILLO MEDRANO JORGE EDUARDO"/>
    <m/>
    <m/>
    <m/>
    <m/>
    <x v="1"/>
  </r>
  <r>
    <x v="1"/>
    <x v="2"/>
    <s v="BIEN"/>
    <s v="CE"/>
    <s v="CATÁLOGO ELECTRÓNICO"/>
    <x v="0"/>
    <s v="CATE-EEQ-GC005-2021"/>
    <s v="CE-20210002056135"/>
    <n v="22716"/>
    <s v="Caja de Protección Metálica para medidor energía eléctrica Monofásico, 300 mm x 200mm x 125 mm"/>
    <x v="1"/>
    <n v="569350.6"/>
    <m/>
    <m/>
    <m/>
    <m/>
    <m/>
    <n v="552810.83100000001"/>
    <n v="552810.83100000001"/>
    <n v="16539.768999999971"/>
    <n v="536271.06200000003"/>
    <x v="256"/>
    <x v="214"/>
    <n v="4"/>
    <x v="5"/>
    <s v="N/A"/>
    <m/>
    <m/>
    <s v="ACRETI S.A."/>
    <s v="0992358262001"/>
    <s v="AREVALO SUAREZ JORGE GERARDO"/>
    <m/>
    <m/>
    <m/>
    <m/>
    <x v="1"/>
  </r>
  <r>
    <x v="1"/>
    <x v="0"/>
    <s v="BIEN"/>
    <s v="CE"/>
    <s v="CATÁLOGO ELECTRÓNICO"/>
    <x v="1"/>
    <s v="CATE-EEQ-GAF004-2021"/>
    <s v="CE-20210002036879"/>
    <s v="22680, 22675"/>
    <s v="BORDADOS DE ALTA CALIDAD DE HASTA 10 HILOS / CAMISETA CUELLO REDONDO SIN MANGAS"/>
    <x v="1"/>
    <n v="45855.24"/>
    <m/>
    <m/>
    <m/>
    <m/>
    <m/>
    <n v="40055.079999999994"/>
    <n v="40055.079999999994"/>
    <n v="5800.1600000000035"/>
    <n v="34254.919999999991"/>
    <x v="229"/>
    <x v="224"/>
    <n v="1"/>
    <x v="0"/>
    <m/>
    <m/>
    <m/>
    <s v="ASOCIACIÓN DE PRODUCCIÓN TEXTIL UNIÓN ECUADOR &quot;ASOTEXUNECU&quot;"/>
    <n v="1792662796001"/>
    <s v="MARQUEZ GUZMAN JHON OSWALDO"/>
    <m/>
    <m/>
    <m/>
    <m/>
    <x v="1"/>
  </r>
  <r>
    <x v="1"/>
    <x v="0"/>
    <s v="BIEN"/>
    <s v="CE"/>
    <s v="CATÁLOGO ELECTRÓNICO"/>
    <x v="0"/>
    <s v="CATE-EEQ-GAF004-2021"/>
    <s v="CE-20210002036759"/>
    <n v="22679"/>
    <s v="CAMISA JEAN CON CINTA REFLECTIVA TIPO II"/>
    <x v="1"/>
    <n v="59034.37"/>
    <m/>
    <m/>
    <m/>
    <m/>
    <m/>
    <n v="57615.999999999993"/>
    <n v="57615.999999999993"/>
    <n v="1418.3700000000099"/>
    <n v="56197.629999999983"/>
    <x v="229"/>
    <x v="224"/>
    <n v="1"/>
    <x v="0"/>
    <m/>
    <m/>
    <m/>
    <s v="ASOCIACION DE PRODUCCION TEXTIL COSE TELAS ASOCOSETEX"/>
    <n v="1792834368001"/>
    <s v="MARQUEZ GUZMAN JHON OSWALDO"/>
    <m/>
    <m/>
    <m/>
    <m/>
    <x v="1"/>
  </r>
  <r>
    <x v="1"/>
    <x v="0"/>
    <s v="BIEN"/>
    <s v="CE"/>
    <s v="CATÁLOGO ELECTRÓNICO"/>
    <x v="1"/>
    <s v="CATE-EEQ-GAF004-2021"/>
    <s v="CE-20210002036791"/>
    <n v="22679"/>
    <s v="CAMISA JEAN CON CINTA REFLECTIVA TIPO II"/>
    <x v="1"/>
    <n v="59034.37"/>
    <m/>
    <m/>
    <m/>
    <m/>
    <m/>
    <n v="26481.199999999997"/>
    <n v="26481.199999999997"/>
    <n v="32553.170000000006"/>
    <n v="-6071.9700000000084"/>
    <x v="229"/>
    <x v="224"/>
    <n v="1"/>
    <x v="0"/>
    <m/>
    <m/>
    <m/>
    <s v="ASOCIACION DE PRODUCCION TEXTIL TAMBO JEANS ASOTEXTAMJE"/>
    <n v="1891783155001"/>
    <s v="MARQUEZ GUZMAN JHON OSWALDO"/>
    <m/>
    <m/>
    <m/>
    <m/>
    <x v="1"/>
  </r>
  <r>
    <x v="1"/>
    <x v="0"/>
    <s v="BIEN"/>
    <s v="CE"/>
    <s v="CATÁLOGO ELECTRÓNICO"/>
    <x v="1"/>
    <s v="CATE-EEQ-GAF002-2021"/>
    <s v="CE-20210002016203"/>
    <n v="22609"/>
    <s v="Silla Chukuy"/>
    <x v="1"/>
    <n v="105843.36"/>
    <m/>
    <m/>
    <m/>
    <m/>
    <m/>
    <n v="5692.5"/>
    <n v="5692.5"/>
    <n v="100150.86"/>
    <n v="-94458.36"/>
    <x v="213"/>
    <x v="223"/>
    <n v="4"/>
    <x v="4"/>
    <s v="N/A"/>
    <m/>
    <m/>
    <s v="TELLO ARTEAGA VICTOR HUGO EDGAR"/>
    <n v="1700505835001"/>
    <s v="ACULA SOSA WILLIAM MAURICIO"/>
    <m/>
    <m/>
    <m/>
    <m/>
    <x v="1"/>
  </r>
  <r>
    <x v="1"/>
    <x v="0"/>
    <s v="BIEN"/>
    <s v="CE"/>
    <s v="CATÁLOGO ELECTRÓNICO"/>
    <x v="1"/>
    <s v="CATE-EEQ-GAF004-2021"/>
    <s v="CE-20210002036904"/>
    <n v="22686"/>
    <s v="TERNO IMPERMEABLE CON CINTA REFLECTIVA (CHOMPA Y PANTALÓN)"/>
    <x v="1"/>
    <n v="116110.61"/>
    <m/>
    <s v="28,500.00"/>
    <n v="0"/>
    <n v="0"/>
    <n v="0"/>
    <n v="68606.720000000001"/>
    <n v="68606.720000000001"/>
    <n v="47503.89"/>
    <n v="21102.83"/>
    <x v="229"/>
    <x v="224"/>
    <n v="1"/>
    <x v="0"/>
    <m/>
    <m/>
    <m/>
    <s v="ASOCIACION DE PRODUCCION TEXTIL COSE TELAS ASOCOSETEX"/>
    <n v="1792834368001"/>
    <s v="MARQUEZ GUZMAN JHON OSWALDO"/>
    <m/>
    <m/>
    <m/>
    <m/>
    <x v="1"/>
  </r>
  <r>
    <x v="1"/>
    <x v="4"/>
    <s v="BIEN"/>
    <s v="SIE"/>
    <s v="SUBASTA INVERSA ELECTRÓNICA"/>
    <x v="0"/>
    <s v="SIE-EEQ-TIC002-2021"/>
    <m/>
    <n v="22717"/>
    <s v="ADQUISICIÓN DE EQUIPOS DE COMUNICACION PORTATILES Y MOVILES PARA EL SISTEMA DE RADIOCOMUNICACIÓN DE LA EEQ._x0009_"/>
    <x v="0"/>
    <n v="119442.24000000001"/>
    <n v="0"/>
    <m/>
    <m/>
    <m/>
    <m/>
    <n v="72882.740000000005"/>
    <n v="69420"/>
    <n v="50022.240000000005"/>
    <n v="3462.7400000000052"/>
    <x v="257"/>
    <x v="243"/>
    <n v="63"/>
    <x v="12"/>
    <s v="HERRERA LARA ROBERTO CARLOS"/>
    <s v="CADENA PINARGOTE ALVARO SANTIAGO"/>
    <s v="JIMENEZ SANCHEZ MAX MANUEL"/>
    <s v="PRACOMSA"/>
    <s v="1791708180001"/>
    <s v="JACOME DIEGO"/>
    <s v="SG-347-2021"/>
    <m/>
    <m/>
    <m/>
    <x v="1"/>
  </r>
  <r>
    <x v="1"/>
    <x v="2"/>
    <s v="SERVICIO"/>
    <s v="SIE"/>
    <s v="SUBASTA INVERSA ELECTRÓNICA"/>
    <x v="0"/>
    <s v="SIE-EEQ-GC004-2021"/>
    <m/>
    <n v="5323"/>
    <s v="SERVICIOS TÉCNICOS PARA CORTES Y RECONEXIONES PARA LA AGENCIA CONOCOTO O EN OTROS SITIOS INDICADOS POR LA EMPRESA ELÉCTRICA QUITO DENTRO DE SU ÁREA DE SERVICIO"/>
    <x v="7"/>
    <n v="340195.44"/>
    <n v="0"/>
    <m/>
    <m/>
    <m/>
    <m/>
    <n v="340195.44"/>
    <m/>
    <n v="340195.44"/>
    <n v="0"/>
    <x v="257"/>
    <x v="37"/>
    <n v="-44420"/>
    <x v="2"/>
    <s v="VASQUEZ GUAÑA HUGO ERNESTO"/>
    <s v="SANTANDER QUIROZ GUSTAVO EDMUNDO"/>
    <s v="VEGA RON JOSE JACINTO"/>
    <m/>
    <m/>
    <m/>
    <m/>
    <m/>
    <m/>
    <m/>
    <x v="1"/>
  </r>
  <r>
    <x v="1"/>
    <x v="0"/>
    <s v="BIEN"/>
    <s v="SIE"/>
    <s v="SUBASTA INVERSA ELECTRÓNICA"/>
    <x v="0"/>
    <s v="SIE-EEQ-GAF021-2021"/>
    <m/>
    <n v="22734"/>
    <s v="ADQUISICIÓN DE PLATINAS DE ACERO, PARA LA CONSTRUCCIÓN DE HERRAJES Y POSTES METÁLICOS ORNAMENTALES"/>
    <x v="0"/>
    <n v="63103.8"/>
    <n v="0"/>
    <m/>
    <m/>
    <m/>
    <m/>
    <n v="61563.3"/>
    <n v="59358"/>
    <n v="3745.8000000000029"/>
    <n v="2205.3000000000029"/>
    <x v="257"/>
    <x v="233"/>
    <n v="69"/>
    <x v="2"/>
    <m/>
    <m/>
    <m/>
    <s v="GONZALEZ PALMA FRANK ANTONINE"/>
    <n v="1307050011001"/>
    <s v="CASTRO RAMIREZ DIEGO JAVIER"/>
    <s v="SG-353-2021"/>
    <m/>
    <m/>
    <m/>
    <x v="1"/>
  </r>
  <r>
    <x v="1"/>
    <x v="2"/>
    <s v="SERVICIO"/>
    <s v="SIE"/>
    <s v="SUBASTA INVERSA ELECTRÓNICA"/>
    <x v="0"/>
    <s v="SIE-EEQ-GC011-2021"/>
    <m/>
    <n v="5325"/>
    <s v="SERVICIOS TÉCNICOS PARA CORTES Y RECONEXIONES PARA LA AGENCIA SANGOLQUI O EN OTROS SITIOS INDICADOS POR LA EMPRESA ELÉCTRICA QUITO DENTRO DE SU ÁREA DE SERVICIO."/>
    <x v="4"/>
    <n v="262142.53"/>
    <n v="0"/>
    <m/>
    <m/>
    <m/>
    <m/>
    <n v="262142.53"/>
    <n v="244326"/>
    <n v="17816.53"/>
    <n v="17816.53"/>
    <x v="258"/>
    <x v="226"/>
    <n v="102"/>
    <x v="13"/>
    <s v="VASQUEZ GUAÑA HUGO ERNESTO"/>
    <s v="SANTANDER QUIROZ GUSTAVO EDMUNDO"/>
    <s v="VEGA RON JOSE JACINTO"/>
    <s v="RAMÍREZ ROMERO CÉSAR AUGUSTO"/>
    <s v="1716398290001"/>
    <s v="Carlos Antonio Celin Huera"/>
    <m/>
    <m/>
    <m/>
    <m/>
    <x v="1"/>
  </r>
  <r>
    <x v="1"/>
    <x v="0"/>
    <s v="SERVICIO"/>
    <s v="SIE"/>
    <s v="SUBASTA INVERSA ELECTRÓNICA"/>
    <x v="0"/>
    <s v="SIE-EEQ-GAF024-2021"/>
    <m/>
    <n v="5278"/>
    <s v="Servicio de guardería para los hijos de los trabajadores de la Empresa Eléctrica Quito."/>
    <x v="0"/>
    <n v="786000"/>
    <n v="0"/>
    <m/>
    <m/>
    <m/>
    <m/>
    <n v="698256"/>
    <n v="662644.93999999994"/>
    <n v="123355.06000000006"/>
    <n v="35611.060000000056"/>
    <x v="258"/>
    <x v="244"/>
    <n v="67"/>
    <x v="7"/>
    <s v="GAIBOR LOPEZ ANDRES GEOVANNY"/>
    <s v="GUEVARA ERAZO MAURICIO WLADIMIR"/>
    <s v="IGLESIAS CALDERON LIGIA ROSANA"/>
    <s v="YANITZIA MONSERRAT KAROLYS PENAHERRERA"/>
    <n v="1710488006001"/>
    <s v="VARGAS CUEVA LORENA JOHANA"/>
    <s v="SG-349-2021"/>
    <m/>
    <m/>
    <m/>
    <x v="1"/>
  </r>
  <r>
    <x v="1"/>
    <x v="0"/>
    <s v="SERVICIO"/>
    <s v="INM"/>
    <s v="ARRENDAMIENTO BIENES INMUEBLES"/>
    <x v="0"/>
    <s v="INM-EEQ-GAF008-2021"/>
    <m/>
    <n v="5479"/>
    <s v="ARRIENDO DE UN INMUEBLE PARA EL FUNCIONAMIENTO DEL CENTRO DE OPERACIONES Y MANTENIMIENTO RURAL ZONA SUR - ESTE CONOCOTO"/>
    <x v="0"/>
    <n v="28500"/>
    <n v="0"/>
    <s v="28,500.00"/>
    <n v="0"/>
    <n v="0"/>
    <n v="0"/>
    <n v="28500"/>
    <n v="28500"/>
    <d v="2021-08-16T00:00:00"/>
    <n v="0"/>
    <x v="258"/>
    <x v="245"/>
    <n v="24"/>
    <x v="6"/>
    <s v="GALARZA ESPINOSA FANNY PIEDAD"/>
    <m/>
    <m/>
    <s v="MILTON VINICIO SALGUERO CORONEL"/>
    <n v="1717266611001"/>
    <s v="GAVILANEZ BECERRA ANDREA CAROLINA "/>
    <s v="SG-296-2021"/>
    <n v="0"/>
    <n v="31920"/>
    <n v="0"/>
    <x v="2"/>
  </r>
  <r>
    <x v="1"/>
    <x v="3"/>
    <s v="BIEN"/>
    <s v="SIE"/>
    <s v="SUBASTA INVERSA ELECTRÓNICA"/>
    <x v="0"/>
    <s v="SIE-EEQ-GGS014-2021"/>
    <m/>
    <n v="22736"/>
    <s v="ADQUISICIÓN DE SEGMENTOS DE CARBÓN PARA SELLO PRENSA ESTOPAS DE LAS CENTRALES HIDROELÉCTRICAS NAYON Y CUMBAYÁ"/>
    <x v="0"/>
    <n v="27262.880000000001"/>
    <n v="0"/>
    <m/>
    <m/>
    <m/>
    <m/>
    <n v="27262.880000000001"/>
    <n v="25354.4784"/>
    <n v="1908.4016000000011"/>
    <n v="1908.4016000000011"/>
    <x v="259"/>
    <x v="246"/>
    <n v="69"/>
    <x v="2"/>
    <s v="LOPEZ RODRIGUEZ ROBERTO ALEXANDER"/>
    <m/>
    <m/>
    <s v="EDGAR JAVIER JUMBO PALTAN"/>
    <s v="1712263381001"/>
    <s v="Hugo Patricio Meneses Iza"/>
    <m/>
    <m/>
    <m/>
    <m/>
    <x v="1"/>
  </r>
  <r>
    <x v="1"/>
    <x v="3"/>
    <s v="BIEN"/>
    <s v="SIE"/>
    <s v="SUBASTA INVERSA ELECTRÓNICA"/>
    <x v="0"/>
    <s v="SIE-EEQ-GGS013-2021"/>
    <m/>
    <n v="22773"/>
    <s v="ADQUISICIÓN DE TABLEROS DE CONTROL Y COMUNICACIONES METALICOS DE ACERO GALVANIZADO"/>
    <x v="0"/>
    <n v="18953.099999999999"/>
    <n v="0"/>
    <m/>
    <m/>
    <m/>
    <m/>
    <n v="18600"/>
    <n v="15480"/>
    <n v="3473.0999999999985"/>
    <n v="3120"/>
    <x v="260"/>
    <x v="247"/>
    <n v="55"/>
    <x v="11"/>
    <s v="ECHEVERRIA PABLO"/>
    <m/>
    <m/>
    <s v="ECUATORIANA DE MATRICERIA ECUAMATRIZ CIA. LTDA."/>
    <s v="1890108241001"/>
    <s v="LOPEZ LOPEZ CARLOS GONZALO"/>
    <m/>
    <m/>
    <m/>
    <m/>
    <x v="1"/>
  </r>
  <r>
    <x v="1"/>
    <x v="1"/>
    <s v="BIEN"/>
    <s v="SIE"/>
    <s v="SUBASTA INVERSA ELECTRÓNICA"/>
    <x v="0"/>
    <s v="SIE-EEQ-GD1O013-2021"/>
    <m/>
    <n v="22748"/>
    <s v="ADQUISICIÓN DE KITs COLORIMÉTRICO PARA ANÁLISIS DE PCB’s"/>
    <x v="0"/>
    <n v="32000"/>
    <n v="0"/>
    <m/>
    <m/>
    <m/>
    <m/>
    <n v="31200"/>
    <n v="27144"/>
    <n v="4856"/>
    <n v="4056"/>
    <x v="261"/>
    <x v="248"/>
    <n v="79"/>
    <x v="0"/>
    <s v="TUPIZA TUPIZA CARLOS ALBERTO"/>
    <m/>
    <m/>
    <s v="QUEMCO CIA. LTDA."/>
    <s v="1790395405001"/>
    <s v="Pablo Fernando Sotomayor Criollo"/>
    <m/>
    <m/>
    <m/>
    <m/>
    <x v="1"/>
  </r>
  <r>
    <x v="1"/>
    <x v="2"/>
    <s v="SERVICIO"/>
    <s v="SIE"/>
    <s v="SUBASTA INVERSA ELECTRÓNICA"/>
    <x v="0"/>
    <s v="SIE-EEQ-GC009-2021"/>
    <m/>
    <n v="5328"/>
    <s v="SERVICIOS TÉCNICOS PARA CORTES Y RECONEXIONES PARA LA AGENCIA SAN ANTONIO O EN OTROS SITIOS INDICADOS POR LA EMPRESA ELÉCTRICA QUITO DENTRO DE SU ÁREA DE SERVICIO."/>
    <x v="7"/>
    <n v="178440.4"/>
    <n v="0"/>
    <m/>
    <m/>
    <m/>
    <m/>
    <n v="176423.25"/>
    <m/>
    <n v="178440.4"/>
    <n v="-2017.1499999999942"/>
    <x v="262"/>
    <x v="37"/>
    <n v="-44433"/>
    <x v="12"/>
    <s v="VASQUEZ GUAÑA HUGO ERNESTO"/>
    <s v="SANTANDER QUIROZ GUSTAVO EDMUNDO"/>
    <s v="VEGA RON JOSE JACINTO"/>
    <m/>
    <m/>
    <m/>
    <m/>
    <m/>
    <m/>
    <m/>
    <x v="1"/>
  </r>
  <r>
    <x v="1"/>
    <x v="2"/>
    <s v="SERVICIO"/>
    <s v="SIE"/>
    <s v="SUBASTA INVERSA ELECTRÓNICA"/>
    <x v="0"/>
    <s v="SIE-EEQ-GC008-2021"/>
    <m/>
    <n v="5327"/>
    <s v="SERVICIOS TÉCNICOS PARA CORTES Y RECONEXIONES PARA LA AGENCIA MACHACHI O EN OTROS SITIOS INDICADOS POR LA EMPRESA ELÉCTRICA QUITO DENTRO DE SU ÁREA DE SERVICIO"/>
    <x v="4"/>
    <n v="176137.29"/>
    <n v="0"/>
    <m/>
    <m/>
    <m/>
    <m/>
    <n v="173367.73"/>
    <n v="164155"/>
    <n v="11982.290000000008"/>
    <n v="161385.44"/>
    <x v="263"/>
    <x v="133"/>
    <n v="130"/>
    <x v="4"/>
    <s v="VASQUEZ GUAÑA HUGO ERNESTO"/>
    <s v="SANTANDER QUIROZ GUSTAVO EDMUNDO"/>
    <s v="VEGA RON JOSE JACINTO"/>
    <s v="CHIPUGSI CARUA DIEGO FERNANDO"/>
    <s v="1716064397001"/>
    <s v="GONZALO ROLANDO VILLAFUERTE CASTILLO"/>
    <m/>
    <m/>
    <m/>
    <m/>
    <x v="1"/>
  </r>
  <r>
    <x v="1"/>
    <x v="2"/>
    <s v="SERVICIO"/>
    <s v="SIE"/>
    <s v="SUBASTA INVERSA ELECTRÓNICA"/>
    <x v="0"/>
    <s v="SIE-EEQ-GC007-2021"/>
    <m/>
    <n v="5326"/>
    <s v="SERVICIOS TÉCNICOS PARA CORTES Y RECONEXIONES PARA LA AGENCIA TUMBACO O EN OTROS SITIOS INDICADOS POR LA EMPRESA ELÉCTRICA QUITO DENTRO DE SU ÁREA DE SERVICIO"/>
    <x v="4"/>
    <n v="331487.84999999998"/>
    <n v="0"/>
    <m/>
    <m/>
    <m/>
    <m/>
    <n v="328082.48"/>
    <n v="184000"/>
    <n v="147487.84999999998"/>
    <n v="144082.47999999998"/>
    <x v="264"/>
    <x v="249"/>
    <n v="93"/>
    <x v="4"/>
    <s v="VASQUEZ GUAÑA HUGO ERNESTO"/>
    <s v="SANTANDER QUIROZ GUSTAVO EDMUNDO"/>
    <s v="VEGA RON JOSE JACINTO"/>
    <s v="ELECTROTOPON CIA. LTDA."/>
    <s v="1792321107001"/>
    <s v="CRISTIAN FERNANDO ANCHATUÑA QUISHPE"/>
    <m/>
    <m/>
    <m/>
    <m/>
    <x v="1"/>
  </r>
  <r>
    <x v="1"/>
    <x v="0"/>
    <s v="BIEN"/>
    <s v="SIE"/>
    <s v="SUBASTA INVERSA ELECTRÓNICA"/>
    <x v="0"/>
    <s v="SIE-EEQ-GAF030-2021"/>
    <m/>
    <n v="22818"/>
    <s v="ADQUISICIÓN DE 2 MÁQUINAS MEDIDORAS DE CONDUCTORES ELÉCTRICOS PARA REALIZAR Y DEVANAR BOBINAS."/>
    <x v="4"/>
    <n v="55160"/>
    <n v="0"/>
    <m/>
    <m/>
    <m/>
    <m/>
    <n v="46108.74"/>
    <n v="43203.88"/>
    <n v="11956.120000000003"/>
    <n v="2904.8600000000006"/>
    <x v="261"/>
    <x v="174"/>
    <n v="62"/>
    <x v="2"/>
    <s v="PULLAS CHASIQUIZA SABRINA"/>
    <m/>
    <m/>
    <s v="SUÁREZ PORRAS ANGIE MISHELL"/>
    <s v="1750138669001"/>
    <s v="CARDENAS AGUILAR LUIS ALFONSO"/>
    <m/>
    <m/>
    <m/>
    <m/>
    <x v="1"/>
  </r>
  <r>
    <x v="1"/>
    <x v="8"/>
    <s v="OBRA"/>
    <s v="MCOB"/>
    <s v="MENOR CUANTÍA BIENES Y SERVICIOS"/>
    <x v="0"/>
    <s v="MCOB-EEQ-GPE002-2021"/>
    <m/>
    <n v="5497"/>
    <s v="CONSTRUCCIÓN DE ANCLAJES PARA TUBERÍA DE PRESIÓN EN CENTRALES HIDROELÉCTRICAS"/>
    <x v="2"/>
    <m/>
    <n v="25000"/>
    <n v="25000"/>
    <n v="0"/>
    <n v="0"/>
    <n v="0"/>
    <m/>
    <m/>
    <n v="0"/>
    <n v="0"/>
    <x v="261"/>
    <x v="250"/>
    <n v="70"/>
    <x v="10"/>
    <s v="AREVALO GRANDA TANNHAUSER ENRIQUE"/>
    <m/>
    <m/>
    <m/>
    <m/>
    <m/>
    <m/>
    <m/>
    <m/>
    <m/>
    <x v="1"/>
  </r>
  <r>
    <x v="1"/>
    <x v="3"/>
    <s v="SERVICIO"/>
    <s v="FIN"/>
    <s v="FERIA INCLUSIVA"/>
    <x v="0"/>
    <s v="FIN-EEQ-GGS002-2021"/>
    <m/>
    <n v="5468"/>
    <s v="SERVICIO DE TRANSPORTE DE COMBUSTIBLE CRUDO REDUCIDO"/>
    <x v="2"/>
    <m/>
    <m/>
    <m/>
    <m/>
    <m/>
    <m/>
    <m/>
    <m/>
    <n v="0"/>
    <n v="0"/>
    <x v="265"/>
    <x v="251"/>
    <n v="20"/>
    <x v="11"/>
    <s v="CAIZA CAIZA CRISTHIAN FERNANDO"/>
    <m/>
    <m/>
    <m/>
    <m/>
    <m/>
    <m/>
    <m/>
    <m/>
    <m/>
    <x v="1"/>
  </r>
  <r>
    <x v="1"/>
    <x v="3"/>
    <s v="SERVICIO"/>
    <s v="FIN"/>
    <s v="FERIA INCLUSIVA"/>
    <x v="0"/>
    <s v="FIN-EEQ-GGS001-2021"/>
    <m/>
    <n v="5452"/>
    <s v="SERVICIO DE TRANSPORTE DE COMBUSTIBLE DIÉSEL."/>
    <x v="2"/>
    <m/>
    <n v="2400"/>
    <n v="1200"/>
    <n v="1200"/>
    <n v="0"/>
    <n v="0"/>
    <m/>
    <m/>
    <n v="0"/>
    <n v="0"/>
    <x v="266"/>
    <x v="252"/>
    <n v="49"/>
    <x v="11"/>
    <s v="CAIZA CAIZA CRISTHIAN FERNANDO"/>
    <m/>
    <m/>
    <m/>
    <m/>
    <m/>
    <m/>
    <m/>
    <m/>
    <m/>
    <x v="1"/>
  </r>
  <r>
    <x v="1"/>
    <x v="1"/>
    <s v="SERVICIO"/>
    <s v="COTBS"/>
    <s v="COTIZACIÓN BIENES Y SERVICIOS"/>
    <x v="0"/>
    <s v="COTBS-EEQ-GD005-2021"/>
    <m/>
    <n v="5414"/>
    <s v="SERVICIO DE MANTENIMIENTO PARA POSTES Y DUCTOS DE LA EEQ QUE REGISTRAN AFECTACIONES POR ARRENDATARIOS"/>
    <x v="4"/>
    <n v="357142.86"/>
    <n v="357142.86"/>
    <n v="148809.53"/>
    <n v="208333.33"/>
    <n v="0"/>
    <n v="0"/>
    <n v="349686.75"/>
    <n v="321694.71999999997"/>
    <n v="35448.140000000014"/>
    <n v="314238.61"/>
    <x v="261"/>
    <x v="253"/>
    <n v="135"/>
    <x v="11"/>
    <s v="MUÑOZ ONTANEDA CHRISTIAN RODRIGO"/>
    <s v="CASILLAS PEÑA GERMAN ISRAEL"/>
    <s v="DELGADO BODERO RITHER JAVIER"/>
    <s v="RUIZ FLORES LEODAN PATRICIO"/>
    <s v="1713544649001"/>
    <s v="ESCOBAR VALLEJO CARINA VALERIA"/>
    <m/>
    <m/>
    <m/>
    <m/>
    <x v="1"/>
  </r>
  <r>
    <x v="1"/>
    <x v="7"/>
    <s v="CONSULTORÍA"/>
    <s v="CDC"/>
    <s v="CONSULTORÍA CONTRATACIÓN DIRECTA"/>
    <x v="0"/>
    <s v="CDC-EEQ-PSA004-2021"/>
    <m/>
    <n v="5476"/>
    <s v="Consultoría para el Estudio de Impacto Ambiental de la Subestación Nueva Sangolquí (Chillos – Jijón) y su Alimentación desde la L/T a 138/23 Kv, 40 Mva"/>
    <x v="4"/>
    <n v="25000"/>
    <n v="25000"/>
    <n v="25000"/>
    <n v="0"/>
    <n v="0"/>
    <n v="0"/>
    <n v="21030"/>
    <n v="21030"/>
    <n v="3970"/>
    <n v="0"/>
    <x v="259"/>
    <x v="247"/>
    <n v="53"/>
    <x v="11"/>
    <s v="ESTRELLA PROAÑO MONICA PATRICIA"/>
    <m/>
    <m/>
    <s v="EKOPRAXIS CÍA. LTDA."/>
    <s v="0992456116001"/>
    <s v="ENRIQUEZ PUYO OSCAR GABRIEL"/>
    <m/>
    <m/>
    <m/>
    <m/>
    <x v="1"/>
  </r>
  <r>
    <x v="1"/>
    <x v="3"/>
    <s v="SERVICIO"/>
    <s v="RES"/>
    <s v="CONTRATOS ENTRE ENTIDADES PÚBLICAS"/>
    <x v="0"/>
    <s v="RES-EEQ-GGS010-2021"/>
    <m/>
    <n v="5403"/>
    <s v="SERVICIO DE INGENIERÍA INVERSA DE LOS REPUESTOS DE LA UNIDAD 1 DE LA CENTRAL NAYÓN"/>
    <x v="0"/>
    <n v="55000"/>
    <n v="45043.55"/>
    <n v="45043.55"/>
    <n v="0"/>
    <n v="0"/>
    <n v="0"/>
    <n v="44622.91"/>
    <n v="44622.91"/>
    <n v="10377.089999999997"/>
    <n v="34245.820000000007"/>
    <x v="267"/>
    <x v="254"/>
    <n v="36"/>
    <x v="6"/>
    <s v="LOPEZ RODRIGUEZ ROBERTO ALEXANDER"/>
    <m/>
    <m/>
    <s v="CORPORACIÓN ELÉCTRICA DEL ECUADOR CELEC EP"/>
    <s v="1768152800001"/>
    <s v="Iván Javier Sola Naranjo"/>
    <s v="SG-332-2021"/>
    <n v="0"/>
    <n v="44622.91"/>
    <n v="0"/>
    <x v="2"/>
  </r>
  <r>
    <x v="1"/>
    <x v="0"/>
    <s v="SERVICIO"/>
    <s v="LICBS"/>
    <s v="LICITACIÓN BIENES Y SERVICIOS"/>
    <x v="0"/>
    <s v="LICBS-EEQ-GAF04-2021"/>
    <m/>
    <n v="5565"/>
    <s v="SERVICIO DE ABASTECIMIENTO DE COMBUSTIBLE PARA EL PARQUE AUTOMOTOR DE LA EEQ - ZONA UNIFICADA."/>
    <x v="0"/>
    <n v="716696.11"/>
    <n v="715134.66999999993"/>
    <n v="57466.18"/>
    <n v="466114.56"/>
    <n v="191553.93"/>
    <n v="0"/>
    <n v="715134.67"/>
    <n v="715134.67"/>
    <n v="1561.4399999999441"/>
    <n v="0"/>
    <x v="268"/>
    <x v="255"/>
    <n v="60"/>
    <x v="13"/>
    <s v="GALIANO PADILLA ALFREDO LEONARDO"/>
    <s v="BAQUERO AGUIRRE JUAN CARLOS"/>
    <s v="CEVALLOS COLLAGUAZO MARCO FABIAN"/>
    <s v="ATIMASA S.A."/>
    <s v="0991331859001"/>
    <s v="BURBANO JOHAO"/>
    <m/>
    <m/>
    <m/>
    <m/>
    <x v="1"/>
  </r>
  <r>
    <x v="1"/>
    <x v="0"/>
    <s v="SERVICIO"/>
    <s v="RES"/>
    <s v="BIENES Y SERVICIOS ÚNICOS"/>
    <x v="0"/>
    <s v="RES-EEQ-GAF003-2021"/>
    <m/>
    <n v="5483"/>
    <s v="SERVICIO DE MANTENIMIENTO PREVENTIVO, CORRECTIVO Y DE EMERGENCIA DE ASCENSORES EDIFICIO MARIANA DE JESÚS"/>
    <x v="2"/>
    <n v="4923.3599999999997"/>
    <m/>
    <n v="4923.3599999999997"/>
    <m/>
    <n v="0"/>
    <n v="4923.3599999999997"/>
    <n v="4293.3599999999997"/>
    <m/>
    <n v="0"/>
    <m/>
    <x v="268"/>
    <x v="249"/>
    <n v="69"/>
    <x v="7"/>
    <s v="GARCIA LEMA BYRON ANDRES"/>
    <m/>
    <m/>
    <m/>
    <m/>
    <m/>
    <m/>
    <m/>
    <m/>
    <m/>
    <x v="1"/>
  </r>
  <r>
    <x v="1"/>
    <x v="3"/>
    <s v="BIEN"/>
    <s v="SIE"/>
    <s v="SUBASTA INVERSA ELECTRÓNICA"/>
    <x v="0"/>
    <s v="SIE-EEQ-GGS015-2021"/>
    <m/>
    <n v="22777"/>
    <s v="ADQUISICIÓN DE ACEITES LUBRICANTES PARA LA EMPRESA ELÉCTRICA QUITO"/>
    <x v="0"/>
    <n v="21795.5"/>
    <m/>
    <m/>
    <m/>
    <n v="0"/>
    <n v="0"/>
    <n v="9401.24"/>
    <n v="7950"/>
    <n v="13845.5"/>
    <n v="1451.2399999999998"/>
    <x v="269"/>
    <x v="256"/>
    <n v="51"/>
    <x v="2"/>
    <s v="MENESES HUGO PATRICIO"/>
    <m/>
    <m/>
    <s v="IMPORTADORA LAVACOR CIA. LTDA."/>
    <n v="1191726738001"/>
    <s v="PEÑAFIEL ALVARADO FREDDY MARCONI"/>
    <m/>
    <m/>
    <m/>
    <m/>
    <x v="1"/>
  </r>
  <r>
    <x v="1"/>
    <x v="1"/>
    <s v="SERVICIO"/>
    <s v="LICBS"/>
    <s v="LICITACIÓN BIENES Y SERVICIOS"/>
    <x v="0"/>
    <s v="LICBS-EEQ-GD001-2021"/>
    <m/>
    <n v="5471"/>
    <s v="SERVICIO DE LIMPIEZA DE VEGETACIÓN EN REDES AÉREAS DE DISTRIBUCIÓN DE MEDIO Y BAJO VOLTAJE, EN EL ÁREA DE SERVICIO DE LA EEQ"/>
    <x v="7"/>
    <n v="600000"/>
    <m/>
    <n v="581910"/>
    <m/>
    <n v="0"/>
    <n v="581910"/>
    <n v="581910"/>
    <m/>
    <n v="0"/>
    <m/>
    <x v="270"/>
    <x v="37"/>
    <n v="-44468"/>
    <x v="11"/>
    <s v="MUÑOZ ONTANEDA CHRISTIAN RODRIGO"/>
    <s v="SALAZAR MARQUEZ MIGUEL ANGEL"/>
    <s v="YANEZ TIMBILA FREDDY JAVIER"/>
    <m/>
    <m/>
    <m/>
    <m/>
    <m/>
    <m/>
    <m/>
    <x v="1"/>
  </r>
  <r>
    <x v="1"/>
    <x v="8"/>
    <s v="OBRA"/>
    <s v="COTOB"/>
    <s v="COTIZACIÓN OBRAS"/>
    <x v="0"/>
    <s v="COTOB-EEQ-GPE01-2021"/>
    <m/>
    <n v="5383"/>
    <s v="MANTENIMIENTO DE OBRAS CIVILES DE CENTRALES DE PROPIEDAD DE LA EEQ"/>
    <x v="0"/>
    <n v="400000"/>
    <m/>
    <n v="352269.7"/>
    <m/>
    <n v="0"/>
    <n v="352269.7"/>
    <n v="352269.7"/>
    <n v="337507.96169999999"/>
    <n v="62492.038300000015"/>
    <n v="14761.738300000026"/>
    <x v="271"/>
    <x v="257"/>
    <n v="50"/>
    <x v="9"/>
    <s v="TUBON GUERRON EDISSON ARMANDO"/>
    <s v="BASTIDAS ALPALA DAVID ANDRES"/>
    <s v="MARTINEZ PALACIOS BOLIVAR PATRICIO"/>
    <s v="CONSORCIO VALENCIAS "/>
    <n v="1706376553001"/>
    <s v="RIOS BAYAS DANIEL MARCELO"/>
    <m/>
    <m/>
    <m/>
    <m/>
    <x v="1"/>
  </r>
  <r>
    <x v="1"/>
    <x v="8"/>
    <s v="OBRA"/>
    <s v="MCOB"/>
    <s v="MENOR CUANTÍA OBRAS"/>
    <x v="0"/>
    <s v="MCOB-EEQ-GPE003-2021"/>
    <m/>
    <n v="5545"/>
    <s v="CONSTRUCCIÓN DE OBRAS CIVILES PARA MITIGACIÓN AMBIENTAL EN EL ÁREA DE LA SUBESTACIÓN DE ELEVACIÓN DE LA CENTRAL TERMOELÉCTRICA GUALBERTO HERNÁNDEZ."/>
    <x v="8"/>
    <n v="21195.7"/>
    <m/>
    <n v="21195.7"/>
    <m/>
    <n v="0"/>
    <n v="21195.7"/>
    <n v="21195.7"/>
    <m/>
    <n v="0"/>
    <m/>
    <x v="271"/>
    <x v="37"/>
    <n v="-44469"/>
    <x v="4"/>
    <s v="OROZCO BOLAÑOS ADRIANA MICAELA"/>
    <m/>
    <m/>
    <m/>
    <m/>
    <m/>
    <m/>
    <m/>
    <m/>
    <m/>
    <x v="1"/>
  </r>
  <r>
    <x v="1"/>
    <x v="1"/>
    <s v="OBRA"/>
    <s v="COTOB"/>
    <s v="COTIZACIÓN OBRAS"/>
    <x v="0"/>
    <s v="COTOB-EEQ-GD002-2021"/>
    <m/>
    <n v="5534"/>
    <s v="OBRA PARA LA CONSTRUCCIÓN Y REMODELACIÓN DE REDES DE MEDIO Y BAJO VOLTAJE SECTOR DE PUEMBO, TUMBACO Y TANDA"/>
    <x v="7"/>
    <n v="770184.9"/>
    <m/>
    <n v="770181.25"/>
    <m/>
    <n v="0"/>
    <n v="770181.25"/>
    <n v="770181.25"/>
    <m/>
    <n v="0"/>
    <m/>
    <x v="271"/>
    <x v="37"/>
    <n v="-44469"/>
    <x v="4"/>
    <s v="_x0009_GUAYASAMIN CALDERON EDUARDO GABRIEL"/>
    <s v="SANTACRUZ CORAL EDISON RAMIRO"/>
    <s v="PILLAJO QUIJIA JONATHAN ORLANDO"/>
    <m/>
    <m/>
    <m/>
    <m/>
    <m/>
    <m/>
    <m/>
    <x v="1"/>
  </r>
  <r>
    <x v="1"/>
    <x v="1"/>
    <s v="OBRA"/>
    <s v="COTOB"/>
    <s v="COTIZACIÓN OBRAS"/>
    <x v="0"/>
    <s v="COTOB-EEQ-GD003-2021"/>
    <m/>
    <n v="5535"/>
    <s v="OBRA PARA LA CONSTRUCCION EXTENSIÓN PRIMARIO 49B TRAMO BY PASS - KM 104, SAN MIGUEL DE LOS BANCOS"/>
    <x v="4"/>
    <n v="822290.63"/>
    <m/>
    <n v="822287.9"/>
    <m/>
    <n v="0"/>
    <n v="822287.9"/>
    <n v="822287.9"/>
    <n v="719495.46089999995"/>
    <n v="0"/>
    <m/>
    <x v="271"/>
    <x v="133"/>
    <n v="88"/>
    <x v="7"/>
    <s v="GUAYASAMIN CALDERON EDUARDO GABRIEL"/>
    <s v="JACOME MOREJON MERCI YOLANDA"/>
    <s v="EGÜEZ VACA FRANCISCO JAVIER"/>
    <s v="ALEX RAUL CLAUDIO VILLACIS"/>
    <m/>
    <s v="Byron Israel Andrango Santander"/>
    <m/>
    <m/>
    <m/>
    <m/>
    <x v="1"/>
  </r>
  <r>
    <x v="1"/>
    <x v="0"/>
    <s v="SERVICIO"/>
    <s v="COTBS"/>
    <s v="COTIZACIÓN BIENES Y SERVICIOS"/>
    <x v="0"/>
    <s v="COTBS-EEQ-GAF04-2021"/>
    <m/>
    <n v="5543"/>
    <s v="Servicio para el levantamiento del inventario, identificación y etiquetado de materiales y bienes que se encuentran en las bodegas de la EEQ - año 2021."/>
    <x v="0"/>
    <n v="365000"/>
    <m/>
    <n v="350063.91"/>
    <m/>
    <n v="0"/>
    <n v="350063.91"/>
    <n v="350063.91"/>
    <n v="300000"/>
    <n v="65000"/>
    <n v="50063.909999999974"/>
    <x v="272"/>
    <x v="174"/>
    <n v="46"/>
    <x v="7"/>
    <s v="RAMOS DE OLIVEIRA RENATO"/>
    <s v="HERNANDEZ HIDALGO MONICA ELIZABETH"/>
    <s v="ERAZO AYALA PABLO ABRAHAM"/>
    <s v="JIDOKA CONSULTORES INGENIERÍA &amp;_x000a_TASACIÓN CIA. LTDA."/>
    <n v="1792675669001"/>
    <s v="REDROVAN ANDRADE GABRIEL ALEJANDRO"/>
    <m/>
    <m/>
    <m/>
    <m/>
    <x v="1"/>
  </r>
  <r>
    <x v="1"/>
    <x v="1"/>
    <s v="OBRA"/>
    <s v="COTOB"/>
    <s v="COTIZACIÓN OBRAS"/>
    <x v="0"/>
    <s v="COTOB-EEQ-GD001-2021"/>
    <m/>
    <n v="5536"/>
    <s v="OBRAS PARA LA CONSTRUCCIÓN DE REDES DE MV, BV Y AP EN LOS SECTORES: AMAGUAÑA, SANGOLQUÍ, CUTUGLAHUA, PINTAG, LA MERCED, SAN JUAN DE PASTOCALLE Y ALÓAG"/>
    <x v="7"/>
    <n v="764712.11"/>
    <m/>
    <m/>
    <m/>
    <m/>
    <m/>
    <n v="729753.44"/>
    <m/>
    <n v="764712.11"/>
    <n v="-34958.670000000042"/>
    <x v="273"/>
    <x v="37"/>
    <n v="-44473"/>
    <x v="7"/>
    <s v="GUAYASAMIN CALDERON EDUARDO GABRIEL"/>
    <s v="CALVOPIÑA MOLINA WILSON ADALBERTO"/>
    <s v="PILCO PILCO DIEGO DAVID"/>
    <m/>
    <m/>
    <m/>
    <m/>
    <m/>
    <m/>
    <m/>
    <x v="1"/>
  </r>
  <r>
    <x v="1"/>
    <x v="8"/>
    <s v="CONSULTORÍA"/>
    <s v="CDC"/>
    <s v="CONSULTORÍA CONTRATACIÓN DIRECTA"/>
    <x v="0"/>
    <s v="CDC-EEQ-GPE001-2021"/>
    <m/>
    <n v="5506"/>
    <s v="EJECUCIÓN DE ESTUDIOS DE SUELOS PARA VARIOS PROYECTOS DE LA DE LA EMPRESA ELÉCTRICA QUITO."/>
    <x v="2"/>
    <m/>
    <m/>
    <m/>
    <m/>
    <m/>
    <m/>
    <m/>
    <m/>
    <n v="0"/>
    <n v="0"/>
    <x v="273"/>
    <x v="258"/>
    <n v="24"/>
    <x v="11"/>
    <s v="OROZCO BOLAÑOS ADRIANA MICAELA"/>
    <m/>
    <m/>
    <m/>
    <m/>
    <m/>
    <m/>
    <m/>
    <m/>
    <m/>
    <x v="1"/>
  </r>
  <r>
    <x v="1"/>
    <x v="4"/>
    <s v="SERVICIO"/>
    <s v="SIE"/>
    <s v="SUBASTA INVERSA ELECTRÓNICA"/>
    <x v="0"/>
    <s v="SIE-EEQ-TIC003-2021"/>
    <m/>
    <n v="21247"/>
    <s v="SUMINISTRO E IMPLEMENTACIÓN DE UNA SOLUCIÓN SD-WAN EN AGENCIAS COMERCIALES DE LA EEQ"/>
    <x v="4"/>
    <n v="353479.25"/>
    <m/>
    <m/>
    <m/>
    <m/>
    <m/>
    <n v="353479.25"/>
    <n v="139000"/>
    <n v="214479.25"/>
    <n v="139000"/>
    <x v="273"/>
    <x v="259"/>
    <n v="78"/>
    <x v="2"/>
    <s v="GUEVARA MORA RONMEL FERNANDO"/>
    <s v="CADENA PINARGOTE ALVARO SANTIAGO"/>
    <s v="JIMENEZ SANCHEZ MAX MANUEL"/>
    <s v="LOGICALIS ECUADOR S.A."/>
    <s v="1792273331001"/>
    <s v="Pablo Andrés Días Alvear"/>
    <m/>
    <m/>
    <m/>
    <m/>
    <x v="1"/>
  </r>
  <r>
    <x v="1"/>
    <x v="8"/>
    <s v="BIEN"/>
    <s v="RES"/>
    <s v="RÉGIMEN ESPECIAL"/>
    <x v="0"/>
    <s v="RES-EEQ-GPE001-2021"/>
    <m/>
    <n v="22698"/>
    <s v="ADQUISICIÓN DE SISTEMA DE CONTROL Y GESTIÓN PARA SISTEMAS FOTOVOLTAICOS AISLADOS"/>
    <x v="2"/>
    <m/>
    <m/>
    <m/>
    <m/>
    <m/>
    <m/>
    <m/>
    <m/>
    <n v="0"/>
    <n v="0"/>
    <x v="273"/>
    <x v="258"/>
    <n v="24"/>
    <x v="11"/>
    <s v="BETANCOURT PROAÑO DANIEL ALEXANDER"/>
    <m/>
    <m/>
    <m/>
    <m/>
    <m/>
    <m/>
    <m/>
    <m/>
    <m/>
    <x v="1"/>
  </r>
  <r>
    <x v="1"/>
    <x v="0"/>
    <s v="SERVICIO"/>
    <s v="SIE"/>
    <s v="SUBASTA INVERSA ELECTRÓNICA"/>
    <x v="0"/>
    <s v="SIE-EEQ-GAF032-2021"/>
    <m/>
    <n v="5529"/>
    <s v="SERVICIO DE MANTENIMIENTO PREVENTIVO Y CORRECTIVO DE MÁQUINAS MEDIDORAS DE CONDUCTORES ELÉCTRICOS PARA REALIZAR Y DEVANAR BOBINAS"/>
    <x v="0"/>
    <n v="30000"/>
    <m/>
    <m/>
    <m/>
    <m/>
    <m/>
    <n v="27859.77"/>
    <n v="26188.18"/>
    <n v="3811.8199999999997"/>
    <n v="1671.5900000000001"/>
    <x v="274"/>
    <x v="256"/>
    <n v="43"/>
    <x v="9"/>
    <s v="SARAVIA RODRIGUEZ JUAN CARLOS"/>
    <m/>
    <m/>
    <s v="ANGIE MISHELL SUAREZ PORRAS"/>
    <s v="1750138669001"/>
    <s v="CUAICAL GOYES CHRISTIAN DAVID"/>
    <m/>
    <m/>
    <m/>
    <m/>
    <x v="1"/>
  </r>
  <r>
    <x v="1"/>
    <x v="3"/>
    <s v="SERVICIO"/>
    <s v="FIN"/>
    <s v="FERIA INCLUSIVA"/>
    <x v="0"/>
    <s v="FIN-EEQ-GGS003-2021"/>
    <m/>
    <n v="5468"/>
    <s v="SERVICIO DE TRANSPORTE DE COMBUSTIBLE CRUDO REDUCIDO"/>
    <x v="0"/>
    <n v="200000"/>
    <m/>
    <m/>
    <m/>
    <m/>
    <m/>
    <n v="99750"/>
    <n v="99750"/>
    <n v="100250"/>
    <n v="0"/>
    <x v="275"/>
    <x v="260"/>
    <n v="49"/>
    <x v="11"/>
    <s v="CAIZA CAIZA CRISTHIAN FERNANDO"/>
    <m/>
    <m/>
    <s v="COOPERATIVA DE TRANSPORTE DE CARGA PESADA RIO SECOYA. S.A."/>
    <s v="2191710218001"/>
    <s v=" Diego Antonio Proaño Ríos"/>
    <m/>
    <m/>
    <m/>
    <m/>
    <x v="1"/>
  </r>
  <r>
    <x v="1"/>
    <x v="4"/>
    <s v="BIEN"/>
    <s v="RES"/>
    <s v="BIENES Y SERVICIOS ÚNICOS"/>
    <x v="0"/>
    <s v="RES-EEQ-GG007-2021"/>
    <m/>
    <n v="22843"/>
    <s v="ADQUISICIÓN DE EQUIPOS PARA REPOTENCIACIÓN DE LA INFRAESTRUCTURA TECNOLÓGICA DE CENTROS DE DATOS NACIONALES E INCLUYE SERVICIO DE MANTENIMIENTO"/>
    <x v="0"/>
    <n v="6606779.9400000004"/>
    <m/>
    <m/>
    <m/>
    <m/>
    <m/>
    <n v="6606779.9400000004"/>
    <n v="6606779.9400000004"/>
    <n v="0"/>
    <n v="0"/>
    <x v="275"/>
    <x v="261"/>
    <n v="30"/>
    <x v="6"/>
    <s v="HARO SUNTAXI JENNY NATALIA"/>
    <m/>
    <m/>
    <s v="IBM DEL ECUADOR C.A."/>
    <s v="1790011674001"/>
    <s v="MENCIAS IMBAQUINGO JAMES ANDRES"/>
    <s v="SG-350-2021"/>
    <m/>
    <m/>
    <m/>
    <x v="1"/>
  </r>
  <r>
    <x v="1"/>
    <x v="4"/>
    <s v="SERVICIO"/>
    <s v="SIE"/>
    <s v="SUBASTA INVERSA ELECTRÓNICA"/>
    <x v="0"/>
    <s v="SIE-EEQ-GPL004-2021"/>
    <m/>
    <n v="22760"/>
    <s v="REPOTENCIACIÓN DE LA SOLUCIÓN DE BALANCEO DE LA SALIDA AL INTERNET CON REDUNDANCIA GEOGRÁFICA"/>
    <x v="4"/>
    <n v="47000"/>
    <m/>
    <m/>
    <m/>
    <m/>
    <m/>
    <n v="47000"/>
    <n v="44180"/>
    <n v="2820"/>
    <n v="44180"/>
    <x v="276"/>
    <x v="262"/>
    <n v="63"/>
    <x v="11"/>
    <s v="SANGUCHO MOROCHO CRISTINA ELIZABETH"/>
    <m/>
    <m/>
    <s v="EVOLUTIONET CÍA. LTDA. "/>
    <s v="1791714148001"/>
    <s v="Max Manuel Jiménez Sánchez"/>
    <m/>
    <m/>
    <m/>
    <m/>
    <x v="1"/>
  </r>
  <r>
    <x v="1"/>
    <x v="0"/>
    <s v="BIEN"/>
    <s v="SIE"/>
    <s v="SUBASTA INVERSA ELECTRÓNICA"/>
    <x v="0"/>
    <s v="SIE-EEQ-GAF033-2021"/>
    <m/>
    <n v="22835"/>
    <s v="ADQUISICIÓN DE MASCARILLAS HIGIÉNICAS REUTILIZABLES"/>
    <x v="2"/>
    <m/>
    <m/>
    <m/>
    <m/>
    <m/>
    <m/>
    <m/>
    <m/>
    <n v="0"/>
    <n v="0"/>
    <x v="277"/>
    <x v="263"/>
    <n v="85"/>
    <x v="0"/>
    <s v="GRANDA UNTUÑA DAVID FABRICIO"/>
    <m/>
    <m/>
    <m/>
    <m/>
    <m/>
    <m/>
    <m/>
    <m/>
    <m/>
    <x v="1"/>
  </r>
  <r>
    <x v="1"/>
    <x v="1"/>
    <s v="OBRA"/>
    <s v="COTOB"/>
    <s v="COTIZACIÓN OBRAS"/>
    <x v="0"/>
    <s v="COTOB-EEQ-GD004-2021"/>
    <m/>
    <n v="5537"/>
    <s v="OBRA PARA REPARACIÓN Y CONSTRUCCIÓN DE INFRAESTRUCTURA CIVIL MENOR EN EL ÁREA DE SERVICIO DE LA EEQ"/>
    <x v="7"/>
    <n v="680000"/>
    <m/>
    <m/>
    <m/>
    <m/>
    <m/>
    <n v="599319.1"/>
    <m/>
    <n v="680000"/>
    <n v="-80680.900000000023"/>
    <x v="278"/>
    <x v="37"/>
    <n v="-44490"/>
    <x v="11"/>
    <s v="MUÑOZ ONTANEDA CHRISTIAN RODRIGO"/>
    <s v="ZEA PINTO MIGUEL ANTONIO"/>
    <s v="GARCIA ALVARADO OSWALDO RUBEN"/>
    <m/>
    <m/>
    <m/>
    <m/>
    <m/>
    <m/>
    <m/>
    <x v="1"/>
  </r>
  <r>
    <x v="1"/>
    <x v="0"/>
    <s v="BIEN"/>
    <s v="CE"/>
    <s v="CATÁLOGO ELECTRÓNICO"/>
    <x v="0"/>
    <s v="CATE-EEQ-GAF007-2021"/>
    <s v="CE-20210002090335"/>
    <n v="22755"/>
    <s v="NEUMATICO 195/65R15 91H TODA POSICION APLICACION URBANA"/>
    <x v="0"/>
    <n v="360.16"/>
    <m/>
    <m/>
    <m/>
    <m/>
    <m/>
    <n v="359.99999999999994"/>
    <n v="359.99999999999994"/>
    <n v="0.16000000000008185"/>
    <n v="359.83999999999986"/>
    <x v="279"/>
    <x v="264"/>
    <n v="4"/>
    <x v="1"/>
    <s v="N/A"/>
    <m/>
    <m/>
    <s v="CONTINENTAL TIRE ANDINA S.A."/>
    <s v="_x0009_0190005070001"/>
    <s v="MORALES SEGOVIA LUIS RODRIGO"/>
    <m/>
    <m/>
    <m/>
    <m/>
    <x v="1"/>
  </r>
  <r>
    <x v="1"/>
    <x v="0"/>
    <s v="BIEN"/>
    <s v="CE"/>
    <s v="CATÁLOGO ELECTRÓNICO"/>
    <x v="1"/>
    <s v="CATE-EEQ-GAF007-2021"/>
    <s v="CE-20210002090355"/>
    <n v="22755"/>
    <s v="*NEUMATICO 205/75R15 98/95Q TODA POSICION APLICACION TODO TERRENO"/>
    <x v="0"/>
    <n v="10467"/>
    <m/>
    <m/>
    <m/>
    <m/>
    <m/>
    <n v="10455"/>
    <n v="10455"/>
    <n v="12"/>
    <n v="10443"/>
    <x v="279"/>
    <x v="264"/>
    <n v="4"/>
    <x v="1"/>
    <s v="N/A"/>
    <m/>
    <m/>
    <s v="CONTINENTAL TIRE ANDINA S.A."/>
    <s v="_x0009_0190005070001"/>
    <s v="MORALES SEGOVIA LUIS RODRIGO"/>
    <m/>
    <m/>
    <m/>
    <m/>
    <x v="1"/>
  </r>
  <r>
    <x v="1"/>
    <x v="0"/>
    <s v="BIEN"/>
    <s v="CE"/>
    <s v="CATÁLOGO ELECTRÓNICO"/>
    <x v="1"/>
    <s v="CATE-EEQ-GAF007-2021"/>
    <s v="CE-20210002090361"/>
    <n v="22755"/>
    <s v="NEUMATICO 225/70R15C 112/110R DIRECCION APLICACION REGIONAL"/>
    <x v="0"/>
    <n v="13741.66"/>
    <m/>
    <m/>
    <m/>
    <m/>
    <m/>
    <n v="13579.5"/>
    <n v="13579.5"/>
    <n v="162.15999999999985"/>
    <n v="13417.34"/>
    <x v="279"/>
    <x v="264"/>
    <n v="4"/>
    <x v="1"/>
    <s v="N/A"/>
    <m/>
    <m/>
    <s v="CONTINENTAL TIRE ANDINA S.A."/>
    <s v="_x0009_0190005070001"/>
    <s v="MORALES SEGOVIA LUIS RODRIGO"/>
    <m/>
    <m/>
    <m/>
    <m/>
    <x v="1"/>
  </r>
  <r>
    <x v="1"/>
    <x v="0"/>
    <s v="BIEN"/>
    <s v="CE"/>
    <s v="CATÁLOGO ELECTRÓNICO"/>
    <x v="1"/>
    <s v="CATE-EEQ-GAF007-2021"/>
    <s v="CE-20210002090362"/>
    <n v="22755"/>
    <s v="NEUMATICO 225/70R16 103S TODA POSICION APLICACION REGIONAL"/>
    <x v="0"/>
    <n v="2410.8000000000002"/>
    <m/>
    <m/>
    <m/>
    <m/>
    <m/>
    <n v="2408"/>
    <n v="2408"/>
    <n v="2.8000000000001819"/>
    <n v="2405.1999999999998"/>
    <x v="279"/>
    <x v="264"/>
    <n v="4"/>
    <x v="1"/>
    <s v="N/A"/>
    <m/>
    <m/>
    <s v="CENTRO AUTOMOTRIZ GUSTAVO MOYA BACA CIA. LTDA."/>
    <m/>
    <s v="MORALES SEGOVIA LUIS RODRIGO"/>
    <m/>
    <m/>
    <m/>
    <m/>
    <x v="1"/>
  </r>
  <r>
    <x v="1"/>
    <x v="0"/>
    <s v="BIEN"/>
    <s v="CE"/>
    <s v="CATÁLOGO ELECTRÓNICO"/>
    <x v="1"/>
    <s v="CATE-EEQ-GAF007-2021"/>
    <s v="CE-20210002090363"/>
    <n v="22755"/>
    <s v="NEUMÁTICO LT245/75R16 120/116S TODA POSICIÓN APLICACIÓN TODO TERRENO"/>
    <x v="0"/>
    <n v="33899.800000000003"/>
    <m/>
    <m/>
    <m/>
    <m/>
    <m/>
    <n v="33846.999999999993"/>
    <n v="33846.999999999993"/>
    <n v="52.800000000010186"/>
    <n v="33794.199999999983"/>
    <x v="279"/>
    <x v="264"/>
    <n v="4"/>
    <x v="1"/>
    <s v="N/A"/>
    <m/>
    <m/>
    <s v="CONTINENTAL TIRE ANDINA S.A."/>
    <s v="_x0009_0190005070001"/>
    <s v="MORALES SEGOVIA LUIS RODRIGO"/>
    <m/>
    <m/>
    <m/>
    <m/>
    <x v="1"/>
  </r>
  <r>
    <x v="1"/>
    <x v="0"/>
    <s v="BIEN"/>
    <s v="CE"/>
    <s v="CATÁLOGO ELECTRÓNICO"/>
    <x v="1"/>
    <s v="CATE-EEQ-GAF007-2021"/>
    <s v="CE-20210002090366"/>
    <n v="22755"/>
    <s v="NEUMATICO 255/70R16 111S TODA POSICION APLICACION TODO TERRENO"/>
    <x v="0"/>
    <n v="18392.52"/>
    <m/>
    <m/>
    <m/>
    <m/>
    <m/>
    <n v="18368.399999999998"/>
    <n v="18368.399999999998"/>
    <n v="24.120000000002619"/>
    <n v="18344.279999999995"/>
    <x v="279"/>
    <x v="264"/>
    <n v="4"/>
    <x v="1"/>
    <s v="N/A"/>
    <m/>
    <m/>
    <s v="CONTINENTAL TIRE ANDINA S.A."/>
    <s v="_x0009_0190005070001"/>
    <s v="MORALES SEGOVIA LUIS RODRIGO"/>
    <m/>
    <m/>
    <m/>
    <m/>
    <x v="1"/>
  </r>
  <r>
    <x v="1"/>
    <x v="0"/>
    <s v="BIEN"/>
    <s v="CE"/>
    <s v="CATÁLOGO ELECTRÓNICO"/>
    <x v="1"/>
    <s v="CATE-EEQ-GAF007-2021"/>
    <s v="CE-20210002090367"/>
    <n v="22755"/>
    <s v="NEUMATICO 215/75 R 17.5 126/124 TODA POSICION APLICACION URBANO"/>
    <x v="0"/>
    <n v="2928.39"/>
    <m/>
    <m/>
    <m/>
    <m/>
    <m/>
    <n v="2926.2"/>
    <n v="2926.2"/>
    <n v="2.1900000000000546"/>
    <n v="2924.0099999999998"/>
    <x v="279"/>
    <x v="264"/>
    <n v="4"/>
    <x v="1"/>
    <s v="N/A"/>
    <m/>
    <m/>
    <s v="CENTRO AUTOMOTRIZ GUSTAVO MOYA BACA CIA. LTDA."/>
    <m/>
    <s v="MORALES SEGOVIA LUIS RODRIGO"/>
    <m/>
    <m/>
    <m/>
    <m/>
    <x v="1"/>
  </r>
  <r>
    <x v="1"/>
    <x v="0"/>
    <s v="BIEN"/>
    <s v="CE"/>
    <s v="CATÁLOGO ELECTRÓNICO"/>
    <x v="1"/>
    <s v="CATE-EEQ-GAF007-2021"/>
    <s v="CE-20210002090368"/>
    <n v="22755"/>
    <s v="NEUMATICO 215/75 R 17.5 126/124 TRACCION APLICACION REGIONAL"/>
    <x v="0"/>
    <n v="6024.11"/>
    <m/>
    <m/>
    <m/>
    <m/>
    <m/>
    <n v="6020.4"/>
    <n v="6020.4"/>
    <n v="3.7100000000000364"/>
    <n v="6016.69"/>
    <x v="279"/>
    <x v="264"/>
    <n v="4"/>
    <x v="1"/>
    <s v="N/A"/>
    <m/>
    <m/>
    <s v="CONTINENTAL TIRE ANDINA S.A."/>
    <s v="_x0009_0190005070001"/>
    <s v="MORALES SEGOVIA LUIS RODRIGO"/>
    <m/>
    <m/>
    <m/>
    <m/>
    <x v="1"/>
  </r>
  <r>
    <x v="1"/>
    <x v="0"/>
    <s v="BIEN"/>
    <s v="CE"/>
    <s v="CATÁLOGO ELECTRÓNICO"/>
    <x v="1"/>
    <s v="CATE-EEQ-GAF007-2021"/>
    <s v="CE-20210002090387"/>
    <n v="22755"/>
    <s v="NEUMATICO 235/75 R17.5 TODA POSICION APLICACION ASFALTO"/>
    <x v="0"/>
    <n v="3932.89"/>
    <m/>
    <m/>
    <m/>
    <m/>
    <m/>
    <n v="3931.8999999999996"/>
    <n v="3931.8999999999996"/>
    <n v="0.99000000000023647"/>
    <n v="3930.9099999999994"/>
    <x v="279"/>
    <x v="264"/>
    <n v="4"/>
    <x v="1"/>
    <s v="N/A"/>
    <m/>
    <m/>
    <s v="CONTINENTAL TIRE ANDINA S.A."/>
    <s v="_x0009_0190005070001"/>
    <s v="MORALES SEGOVIA LUIS RODRIGO"/>
    <m/>
    <m/>
    <m/>
    <m/>
    <x v="1"/>
  </r>
  <r>
    <x v="1"/>
    <x v="0"/>
    <s v="BIEN"/>
    <s v="CE"/>
    <s v="CATÁLOGO ELECTRÓNICO"/>
    <x v="1"/>
    <s v="CATE-EEQ-GAF007-2021"/>
    <s v="CE-20210002090388"/>
    <n v="22755"/>
    <s v="NEUMATICO 275/70 R 22.5 150/145J TODA POSICION APLICACION URBANO"/>
    <x v="0"/>
    <n v="9534.2000000000007"/>
    <m/>
    <m/>
    <m/>
    <m/>
    <m/>
    <n v="9530.1999999999989"/>
    <n v="9530.1999999999989"/>
    <n v="4.000000000001819"/>
    <n v="9526.1999999999971"/>
    <x v="279"/>
    <x v="264"/>
    <n v="4"/>
    <x v="1"/>
    <s v="N/A"/>
    <m/>
    <m/>
    <s v="CONTINENTAL TIRE ANDINA S.A."/>
    <s v="_x0009_0190005070001"/>
    <s v="MORALES SEGOVIA LUIS RODRIGO"/>
    <m/>
    <m/>
    <m/>
    <m/>
    <x v="1"/>
  </r>
  <r>
    <x v="1"/>
    <x v="0"/>
    <s v="BIEN"/>
    <s v="CE"/>
    <s v="CATÁLOGO ELECTRÓNICO"/>
    <x v="1"/>
    <s v="CATE-EEQ-GAF007-2021"/>
    <s v="CE-20210002090389"/>
    <n v="22755"/>
    <s v="NEUMATICO 11 R 22.5 148/145 TODA POSICION APLICACION SERVICIO SEVERO (DESTAPADO/ASFALTO) Construccion"/>
    <x v="0"/>
    <n v="16733.759999999998"/>
    <m/>
    <m/>
    <m/>
    <m/>
    <m/>
    <n v="16720"/>
    <n v="16720"/>
    <n v="13.759999999998399"/>
    <n v="16706.240000000002"/>
    <x v="279"/>
    <x v="264"/>
    <n v="4"/>
    <x v="1"/>
    <s v="N/A"/>
    <m/>
    <m/>
    <s v="CONTINENTAL TIRE ANDINA S.A."/>
    <s v="_x0009_0190005070001"/>
    <s v="MORALES SEGOVIA LUIS RODRIGO"/>
    <m/>
    <m/>
    <m/>
    <m/>
    <x v="1"/>
  </r>
  <r>
    <x v="1"/>
    <x v="0"/>
    <s v="BIEN"/>
    <s v="CE"/>
    <s v="CATÁLOGO ELECTRÓNICO"/>
    <x v="1"/>
    <s v="CATE-EEQ-GAF007-2021"/>
    <s v="CE-20210002090397"/>
    <n v="22755"/>
    <s v="NEUMATICO 11 R 22.5 148/145 TRACCION APLICACION SERVICIO SEVERO"/>
    <x v="0"/>
    <n v="34304"/>
    <m/>
    <m/>
    <m/>
    <m/>
    <m/>
    <n v="34291.199999999997"/>
    <n v="34291.199999999997"/>
    <n v="12.80000000000291"/>
    <n v="34278.399999999994"/>
    <x v="279"/>
    <x v="264"/>
    <n v="4"/>
    <x v="1"/>
    <s v="N/A"/>
    <m/>
    <m/>
    <s v="CONTINENTAL TIRE ANDINA S.A."/>
    <s v="_x0009_0190005070001"/>
    <s v="MORALES SEGOVIA LUIS RODRIGO"/>
    <m/>
    <m/>
    <m/>
    <m/>
    <x v="1"/>
  </r>
  <r>
    <x v="1"/>
    <x v="0"/>
    <s v="BIEN"/>
    <s v="CE"/>
    <s v="CATÁLOGO ELECTRÓNICO"/>
    <x v="1"/>
    <s v="CATE-EEQ-GAF007-2021"/>
    <s v="CE-20210002090412"/>
    <n v="22755"/>
    <s v="NEUMATICO 295/80R22.5 152/148K DIRECCION APLICACION SERVICIO SEVERO TODA POSICION (DESTAPADO/ASFALTO) Construccion"/>
    <x v="0"/>
    <n v="23244.06"/>
    <m/>
    <m/>
    <m/>
    <m/>
    <m/>
    <n v="23234.399999999998"/>
    <n v="23234.399999999998"/>
    <n v="9.6600000000034925"/>
    <n v="23224.739999999994"/>
    <x v="279"/>
    <x v="264"/>
    <n v="4"/>
    <x v="1"/>
    <s v="N/A"/>
    <m/>
    <m/>
    <s v="CONTINENTAL TIRE ANDINA S.A."/>
    <s v="_x0009_0190005070001"/>
    <s v="MORALES SEGOVIA LUIS RODRIGO"/>
    <m/>
    <m/>
    <m/>
    <m/>
    <x v="1"/>
  </r>
  <r>
    <x v="1"/>
    <x v="0"/>
    <s v="BIEN"/>
    <s v="CE"/>
    <s v="CATÁLOGO ELECTRÓNICO"/>
    <x v="1"/>
    <s v="CATE-EEQ-GAF007-2021"/>
    <s v="CE-20210002090414"/>
    <n v="22755"/>
    <s v="NEUMATICO 295/80R22.5 152/148M DIRECCION APLICACION NEUMÁTICO 12R22.5 152/148L DIRECCIÓN APLICACIÓN ASFALTO TRACCIÓN"/>
    <x v="0"/>
    <n v="26418.5"/>
    <m/>
    <m/>
    <m/>
    <m/>
    <m/>
    <n v="26408.499999999996"/>
    <n v="26408.499999999996"/>
    <n v="10.000000000003638"/>
    <n v="26398.499999999993"/>
    <x v="279"/>
    <x v="264"/>
    <n v="4"/>
    <x v="1"/>
    <s v="N/A"/>
    <m/>
    <m/>
    <s v="CONTINENTAL TIRE ANDINA S.A."/>
    <s v="_x0009_0190005070001"/>
    <s v="MORALES SEGOVIA LUIS RODRIGO"/>
    <m/>
    <m/>
    <m/>
    <m/>
    <x v="1"/>
  </r>
  <r>
    <x v="1"/>
    <x v="0"/>
    <s v="BIEN"/>
    <s v="CE"/>
    <s v="CATÁLOGO ELECTRÓNICO"/>
    <x v="0"/>
    <s v="CATE-EEQ-GAF006-2021"/>
    <s v="CE-20210002097986"/>
    <n v="22813"/>
    <s v="ARCHIVADOR 480mmX630mmX1300mm"/>
    <x v="0"/>
    <n v="5120.8"/>
    <m/>
    <m/>
    <m/>
    <m/>
    <m/>
    <n v="3584.56"/>
    <n v="3584.56"/>
    <n v="1536.2400000000002"/>
    <n v="2048.3199999999997"/>
    <x v="280"/>
    <x v="258"/>
    <n v="1"/>
    <x v="10"/>
    <s v="N/A"/>
    <m/>
    <m/>
    <s v="MOBILIARIO Y AMBIENTES METMEL S A"/>
    <s v="_x0009_1792835941001"/>
    <m/>
    <m/>
    <m/>
    <m/>
    <m/>
    <x v="1"/>
  </r>
  <r>
    <x v="1"/>
    <x v="3"/>
    <s v="SERVICIO"/>
    <s v="SIE"/>
    <s v="SUBASTA INVERSA ELECTRÓNICA"/>
    <x v="0"/>
    <s v="SIE-EEQ-GGS018-2021"/>
    <m/>
    <n v="22725"/>
    <s v="SUMINISTRO DE REPUESTOS DE TURBINA PARA LA UNIDAD 1 DE LA CENTRAL HIDROELÉCTRICA CUMBAYÁ"/>
    <x v="4"/>
    <n v="698311.59"/>
    <m/>
    <m/>
    <m/>
    <m/>
    <m/>
    <n v="660733"/>
    <n v="620856.37"/>
    <n v="77455.219999999972"/>
    <n v="583277.78"/>
    <x v="280"/>
    <x v="262"/>
    <n v="54"/>
    <x v="2"/>
    <s v="SOLA NARANJO IVAN JAVIER"/>
    <s v="FREIRE PASTOR CARLOS ROBERTO"/>
    <s v="LOPEZ RODRIGUEZ ROBERTO ALEXANDER"/>
    <s v="FUNDIRECICLAR S.A."/>
    <s v=" 1791741897001"/>
    <s v="Hugo Patricio Meneses Iza"/>
    <m/>
    <m/>
    <m/>
    <m/>
    <x v="1"/>
  </r>
  <r>
    <x v="1"/>
    <x v="3"/>
    <s v="BIEN"/>
    <s v="SIE"/>
    <s v="SUBASTA INVERSA ELECTRÓNICA"/>
    <x v="0"/>
    <s v="SIE-EEQ-GGS022-2021"/>
    <m/>
    <n v="22602"/>
    <s v="ADQUISICIÓN DE EQUIPOS DE MONITOREO Y MEDICIÓN DE CORRIENTE, VOLTAJE DE BANCO DE BATERIAS"/>
    <x v="2"/>
    <m/>
    <m/>
    <m/>
    <m/>
    <m/>
    <m/>
    <m/>
    <m/>
    <n v="0"/>
    <n v="0"/>
    <x v="281"/>
    <x v="265"/>
    <n v="67"/>
    <x v="0"/>
    <s v="ALOMOTO ALDANA CHRISTIAN MARIO"/>
    <s v="IDROVO VILLAGRAN JUAN PABLO"/>
    <s v="DELGADO BERMEO VICTOR HUGO"/>
    <m/>
    <m/>
    <m/>
    <m/>
    <m/>
    <m/>
    <m/>
    <x v="1"/>
  </r>
  <r>
    <x v="1"/>
    <x v="3"/>
    <s v="BIEN"/>
    <s v="SIE"/>
    <s v="SUBASTA INVERSA ELECTRÓNICA"/>
    <x v="0"/>
    <s v="SIE-EEQ-GGS020-2021"/>
    <m/>
    <n v="22862"/>
    <s v="ADQUISICIÓN DE CABLES Y MATERIAL DE FIBRA ÓPTICA."/>
    <x v="4"/>
    <n v="27670"/>
    <m/>
    <m/>
    <m/>
    <m/>
    <m/>
    <n v="27670"/>
    <n v="10800"/>
    <n v="16870"/>
    <n v="10800"/>
    <x v="281"/>
    <x v="266"/>
    <n v="55"/>
    <x v="11"/>
    <s v="ECHEVERRIA ZUMARRAGA PABLO AMADOR"/>
    <m/>
    <m/>
    <s v="ROJAS BLANCO EDUARDO ERNESTO"/>
    <s v="1718220112001"/>
    <s v="Carlos Gonzalo López López"/>
    <m/>
    <m/>
    <m/>
    <m/>
    <x v="1"/>
  </r>
  <r>
    <x v="1"/>
    <x v="3"/>
    <s v="SERVICIO"/>
    <s v="SIE"/>
    <s v="SUBASTA INVERSA ELECTRÓNICA"/>
    <x v="0"/>
    <s v="SIE-EEQ-GGS016-2021"/>
    <m/>
    <n v="5404"/>
    <s v="REPARACIÓN DE VÁLVULA MARIPOSA DE LA UNIDAD 2 CENTRAL GUANGOPOLO"/>
    <x v="7"/>
    <n v="40000"/>
    <m/>
    <m/>
    <m/>
    <m/>
    <m/>
    <n v="40000"/>
    <m/>
    <n v="40000"/>
    <n v="0"/>
    <x v="282"/>
    <x v="37"/>
    <n v="-44498"/>
    <x v="4"/>
    <s v="SALAZAR ZUÑIGA ANDRES AUGUSTO"/>
    <m/>
    <m/>
    <m/>
    <m/>
    <m/>
    <m/>
    <m/>
    <m/>
    <m/>
    <x v="1"/>
  </r>
  <r>
    <x v="1"/>
    <x v="3"/>
    <s v="BIEN"/>
    <s v="RES"/>
    <s v="RÉGIMEN ESPECIAL"/>
    <x v="0"/>
    <s v="RES-EEQ-GGS013-2021"/>
    <m/>
    <n v="22852"/>
    <s v="ADQUISICIÓN DE DIÉSEL 2 INDUSTRIAL"/>
    <x v="2"/>
    <m/>
    <m/>
    <m/>
    <m/>
    <m/>
    <m/>
    <m/>
    <m/>
    <n v="0"/>
    <n v="0"/>
    <x v="282"/>
    <x v="256"/>
    <n v="20"/>
    <x v="11"/>
    <s v="BARRENO DAVID"/>
    <m/>
    <m/>
    <m/>
    <m/>
    <m/>
    <m/>
    <m/>
    <m/>
    <m/>
    <x v="1"/>
  </r>
  <r>
    <x v="1"/>
    <x v="0"/>
    <s v="BIEN"/>
    <s v="CE"/>
    <s v="CATÁLOGO ELECTRÓNICO"/>
    <x v="1"/>
    <s v="CATE-EEQ-GAF006-2021"/>
    <s v="CE-20210002098000"/>
    <n v="22813"/>
    <s v="Archivador aéreo"/>
    <x v="0"/>
    <n v="3352.74"/>
    <m/>
    <m/>
    <m/>
    <m/>
    <m/>
    <n v="847.79"/>
    <n v="847.79"/>
    <n v="2504.9499999999998"/>
    <n v="-1657.1599999999999"/>
    <x v="282"/>
    <x v="267"/>
    <n v="4"/>
    <x v="10"/>
    <s v="N/A"/>
    <m/>
    <m/>
    <s v="TELLO ARTEAGA VICTOR HUGO EDGAR"/>
    <s v="1792835941001"/>
    <s v="William Mauricio Acuña Sosa"/>
    <m/>
    <m/>
    <m/>
    <m/>
    <x v="1"/>
  </r>
  <r>
    <x v="1"/>
    <x v="0"/>
    <s v="BIEN"/>
    <s v="CE"/>
    <s v="CATÁLOGO ELECTRÓNICO"/>
    <x v="1"/>
    <s v="CATE-EEQ-GAF006-2021"/>
    <s v="CE-20210002098031"/>
    <n v="22813"/>
    <s v="Sillón Qhapax"/>
    <x v="0"/>
    <n v="12352.34"/>
    <m/>
    <m/>
    <m/>
    <m/>
    <m/>
    <n v="1766.6"/>
    <n v="1766.6"/>
    <n v="10585.74"/>
    <n v="-8819.14"/>
    <x v="282"/>
    <x v="267"/>
    <n v="4"/>
    <x v="10"/>
    <s v="N/A"/>
    <m/>
    <m/>
    <s v="TELLO ARTEAGA VICTOR HUGO EDGAR"/>
    <s v="1792835941001"/>
    <s v="William Mauricio Acuña Sosa"/>
    <m/>
    <m/>
    <m/>
    <m/>
    <x v="1"/>
  </r>
  <r>
    <x v="1"/>
    <x v="0"/>
    <s v="BIEN"/>
    <s v="CE"/>
    <s v="CATÁLOGO ELECTRÓNICO"/>
    <x v="1"/>
    <s v="CATE-EEQ-GAF006-2021"/>
    <s v="CE-20210002098041"/>
    <n v="22813"/>
    <s v="Escritorio en L Minka I 1500 mm x 1500 mm, con cajonera"/>
    <x v="0"/>
    <n v="4368"/>
    <m/>
    <m/>
    <m/>
    <m/>
    <m/>
    <n v="4368"/>
    <n v="4368"/>
    <n v="0"/>
    <n v="4368"/>
    <x v="282"/>
    <x v="267"/>
    <n v="4"/>
    <x v="10"/>
    <s v="N/A"/>
    <m/>
    <m/>
    <s v="Andrango Quimbiamba Pablo Miguel"/>
    <s v="1003653456001"/>
    <s v="William Mauricio Acuña Sosa"/>
    <m/>
    <m/>
    <m/>
    <m/>
    <x v="1"/>
  </r>
  <r>
    <x v="1"/>
    <x v="0"/>
    <s v="BIEN"/>
    <s v="CE"/>
    <s v="CATÁLOGO ELECTRÓNICO"/>
    <x v="1"/>
    <s v="CATE-EEQ-GAF006-2021"/>
    <s v="CE-20210002098062"/>
    <n v="22813"/>
    <s v="Silla de visita"/>
    <x v="0"/>
    <n v="944.38400000000001"/>
    <m/>
    <m/>
    <m/>
    <m/>
    <m/>
    <n v="944.38400000000001"/>
    <n v="944.38400000000001"/>
    <n v="0"/>
    <n v="944.38400000000001"/>
    <x v="282"/>
    <x v="267"/>
    <n v="4"/>
    <x v="10"/>
    <s v="N/A"/>
    <m/>
    <m/>
    <s v="TELLO ARTEAGA VICTOR HUGO EDGAR"/>
    <s v="1700505835001"/>
    <s v="William Mauricio Acuña Sosa"/>
    <m/>
    <m/>
    <m/>
    <m/>
    <x v="1"/>
  </r>
  <r>
    <x v="1"/>
    <x v="1"/>
    <s v="BIEN"/>
    <s v="CE"/>
    <s v="CATÁLOGO ELECTRÓNICO"/>
    <x v="0"/>
    <s v="CATE-EEQ-GD003-2021"/>
    <s v="CE-20210002099107"/>
    <n v="22945"/>
    <s v="Transf. Monof. Autoprotegido [CSP] 25 KVA, 6300 -120/240 V"/>
    <x v="0"/>
    <n v="11160"/>
    <m/>
    <m/>
    <m/>
    <m/>
    <m/>
    <n v="8976"/>
    <n v="8976"/>
    <n v="2184"/>
    <n v="6792"/>
    <x v="281"/>
    <x v="232"/>
    <n v="7"/>
    <x v="9"/>
    <s v="N/A"/>
    <m/>
    <m/>
    <s v="INDUSTRIA ANDINA DE TRANSFORMADORES S.A."/>
    <s v="_x0009_0990169640001"/>
    <s v="REVELO FLORES CARLA ELIZABETH"/>
    <m/>
    <m/>
    <m/>
    <m/>
    <x v="1"/>
  </r>
  <r>
    <x v="1"/>
    <x v="1"/>
    <s v="BIEN"/>
    <s v="CE"/>
    <s v="CATÁLOGO ELECTRÓNICO"/>
    <x v="1"/>
    <s v="CATE-EEQ-GD003-2021"/>
    <s v="CE-20210002099108"/>
    <n v="22945"/>
    <s v="Transf. Monof. Autoprotegido [CSP] 15 KVA, 22860 GRDY /13200 - 120/240 V"/>
    <x v="0"/>
    <n v="11880"/>
    <m/>
    <m/>
    <m/>
    <m/>
    <m/>
    <n v="9567.9999999999982"/>
    <n v="9567.9999999999982"/>
    <n v="2312.0000000000018"/>
    <n v="7255.9999999999964"/>
    <x v="281"/>
    <x v="232"/>
    <n v="7"/>
    <x v="9"/>
    <s v="N/A"/>
    <m/>
    <m/>
    <s v="INDUSTRIA ANDINA DE TRANSFORMADORES S.A."/>
    <s v="0990169640001"/>
    <s v="REVELO FLORES CARLA ELIZABETH"/>
    <m/>
    <m/>
    <m/>
    <m/>
    <x v="1"/>
  </r>
  <r>
    <x v="1"/>
    <x v="1"/>
    <s v="BIEN"/>
    <s v="CE"/>
    <s v="CATÁLOGO ELECTRÓNICO"/>
    <x v="1"/>
    <s v="CATE-EEQ-GD003-2021"/>
    <s v="CE-20210002099109"/>
    <n v="22945"/>
    <s v="Transf. Monof. Autoprotegido [CSP] 10 KVA, 22860 GRDY /13200 - 120/240 V_x0009_"/>
    <x v="0"/>
    <n v="20040"/>
    <m/>
    <m/>
    <m/>
    <m/>
    <m/>
    <n v="16124.999999999998"/>
    <n v="16124.999999999998"/>
    <n v="3915.0000000000018"/>
    <n v="12209.999999999996"/>
    <x v="281"/>
    <x v="232"/>
    <n v="7"/>
    <x v="9"/>
    <s v="N/A"/>
    <m/>
    <m/>
    <s v="INDUSTRIA ANDINA DE TRANSFORMADORES S.A."/>
    <s v="_x0009_0990169640001"/>
    <s v="REVELO FLORES CARLA ELIZABETH"/>
    <m/>
    <m/>
    <m/>
    <m/>
    <x v="1"/>
  </r>
  <r>
    <x v="1"/>
    <x v="1"/>
    <s v="BIEN"/>
    <s v="CE"/>
    <s v="CATÁLOGO ELECTRÓNICO"/>
    <x v="1"/>
    <s v="CATE-EEQ-GD003-2021"/>
    <s v="CE-20210002099121"/>
    <n v="22945"/>
    <s v="Transf. Monof. Autoprotegido [CSP] 25 KVA, 22860 GRDY /13200 - 120/240 V"/>
    <x v="0"/>
    <n v="41470"/>
    <m/>
    <m/>
    <m/>
    <m/>
    <m/>
    <n v="33373.999999999993"/>
    <n v="33373.999999999993"/>
    <n v="8096.0000000000073"/>
    <n v="25277.999999999985"/>
    <x v="281"/>
    <x v="232"/>
    <n v="7"/>
    <x v="9"/>
    <s v="N/A"/>
    <m/>
    <m/>
    <s v="INDUSTRIA ANDINA DE TRANSFORMADORES S.A."/>
    <s v="_x0009_0990169640001"/>
    <s v="REVELO FLORES CARLA ELIZABETH"/>
    <m/>
    <m/>
    <m/>
    <m/>
    <x v="1"/>
  </r>
  <r>
    <x v="1"/>
    <x v="1"/>
    <s v="BIEN"/>
    <s v="CE"/>
    <s v="CATÁLOGO ELECTRÓNICO"/>
    <x v="1"/>
    <s v="CATE-EEQ-GD003-2021"/>
    <s v="CE-20210002099131"/>
    <n v="22945"/>
    <s v="Transf. Monof. Autoprotegido [CSP] 50 KVA, 6300 -120/240 V"/>
    <x v="0"/>
    <n v="48600"/>
    <m/>
    <m/>
    <m/>
    <m/>
    <m/>
    <n v="39834"/>
    <n v="39834"/>
    <n v="8766"/>
    <n v="31068"/>
    <x v="281"/>
    <x v="232"/>
    <n v="7"/>
    <x v="9"/>
    <s v="N/A"/>
    <m/>
    <m/>
    <s v="INDUSTRIA ANDINA DE TRANSFORMADORES S.A."/>
    <s v="0990169640001"/>
    <s v="REVELO FLORES CARLA ELIZABETH"/>
    <m/>
    <m/>
    <m/>
    <m/>
    <x v="1"/>
  </r>
  <r>
    <x v="1"/>
    <x v="1"/>
    <s v="BIEN"/>
    <s v="CE"/>
    <s v="CATÁLOGO ELECTRÓNICO"/>
    <x v="1"/>
    <s v="CATE-EEQ-GD003-2021"/>
    <s v="CE-20210002099137"/>
    <n v="22945"/>
    <s v="Transf. Monof. Autoprotegido [CSP] 75 KVA, 22860 GRDY /13200 - 120/240 V_x0009_"/>
    <x v="0"/>
    <n v="171600"/>
    <m/>
    <m/>
    <m/>
    <m/>
    <m/>
    <n v="115999.99999999999"/>
    <n v="115999.99999999999"/>
    <n v="55600.000000000015"/>
    <n v="60399.999999999971"/>
    <x v="281"/>
    <x v="232"/>
    <n v="7"/>
    <x v="9"/>
    <s v="N/A"/>
    <m/>
    <m/>
    <s v="INDUSTRIA ANDINA DE TRANSFORMADORES S.A."/>
    <s v="0990169640001"/>
    <s v="REVELO FLORES CARLA ELIZABETH"/>
    <m/>
    <m/>
    <m/>
    <m/>
    <x v="1"/>
  </r>
  <r>
    <x v="1"/>
    <x v="1"/>
    <s v="BIEN"/>
    <s v="CE"/>
    <s v="CATÁLOGO ELECTRÓNICO"/>
    <x v="0"/>
    <s v="CATE-EEQ-GD004-2021"/>
    <s v="CE-20210002099138"/>
    <n v="22944"/>
    <s v="CONDUCTOR DE Al, DESNUDO, CABLEADO, AAC, 266,8 MCM, 19 HILOS"/>
    <x v="0"/>
    <n v="8800"/>
    <m/>
    <m/>
    <m/>
    <m/>
    <m/>
    <n v="8460.3999999999978"/>
    <n v="8460.3999999999978"/>
    <n v="339.60000000000218"/>
    <n v="8120.7999999999956"/>
    <x v="281"/>
    <x v="232"/>
    <n v="7"/>
    <x v="9"/>
    <s v="N/A"/>
    <m/>
    <m/>
    <s v="CONELSA CONDUCTORES ELECTRICOS S.A."/>
    <s v="1790015785001"/>
    <s v="REVELO FLORES CARLA ELIZABETH"/>
    <m/>
    <m/>
    <m/>
    <m/>
    <x v="1"/>
  </r>
  <r>
    <x v="1"/>
    <x v="1"/>
    <s v="BIEN"/>
    <s v="CE"/>
    <s v="CATÁLOGO ELECTRÓNICO"/>
    <x v="1"/>
    <s v="CATE-EEQ-GD003-2021"/>
    <s v="CE-20210002099153"/>
    <n v="22945"/>
    <s v="Transf. Monof. Autoprotegido [CSP] 50 KVA, 22860 GRDY /13200 - 120/240 V"/>
    <x v="0"/>
    <n v="207432"/>
    <m/>
    <m/>
    <m/>
    <m/>
    <m/>
    <n v="148895.99999999997"/>
    <n v="148895.99999999997"/>
    <n v="58536.000000000029"/>
    <n v="90359.999999999942"/>
    <x v="281"/>
    <x v="232"/>
    <n v="7"/>
    <x v="9"/>
    <s v="N/A"/>
    <m/>
    <m/>
    <s v="INDUSTRIA ANDINA DE TRANSFORMADORES S.A."/>
    <s v="0990169640001"/>
    <s v="REVELO FLORES CARLA ELIZABETH"/>
    <m/>
    <m/>
    <m/>
    <m/>
    <x v="1"/>
  </r>
  <r>
    <x v="1"/>
    <x v="1"/>
    <s v="BIEN"/>
    <s v="CE"/>
    <s v="CATÁLOGO ELECTRÓNICO"/>
    <x v="1"/>
    <s v="CATE-EEQ-GD003-2021"/>
    <s v="CE-20210002099171"/>
    <n v="22945"/>
    <s v="Transf. Monof. Autoprotegido [CSP] 37,5 KVA, 22860 GRDY /13200 - 120/240 V"/>
    <x v="0"/>
    <n v="127296"/>
    <m/>
    <m/>
    <m/>
    <m/>
    <m/>
    <n v="85799.999999999985"/>
    <n v="85799.999999999985"/>
    <n v="41496.000000000015"/>
    <n v="44303.999999999971"/>
    <x v="281"/>
    <x v="232"/>
    <n v="7"/>
    <x v="9"/>
    <s v="N/A"/>
    <m/>
    <m/>
    <s v="INDUSTRIA ANDINA DE TRANSFORMADORES S.A."/>
    <s v="0990169640001"/>
    <s v="REVELO FLORES CARLA ELIZABETH"/>
    <m/>
    <m/>
    <m/>
    <m/>
    <x v="1"/>
  </r>
  <r>
    <x v="1"/>
    <x v="1"/>
    <s v="BIEN"/>
    <s v="CE"/>
    <s v="CATÁLOGO ELECTRÓNICO"/>
    <x v="1"/>
    <s v="CATE-EEQ-GD003-2021"/>
    <s v="CE-20210002099176"/>
    <n v="22945"/>
    <s v="Transf. Trifásico Convencional 75 KVA, 22860-220/127 V"/>
    <x v="0"/>
    <n v="293159"/>
    <m/>
    <m/>
    <m/>
    <m/>
    <m/>
    <n v="166849.99999999997"/>
    <n v="166849.99999999997"/>
    <n v="126309.00000000003"/>
    <n v="40540.999999999942"/>
    <x v="281"/>
    <x v="232"/>
    <n v="7"/>
    <x v="9"/>
    <s v="N/A"/>
    <m/>
    <m/>
    <s v="ECUATRAN SA"/>
    <s v="1890061385001"/>
    <s v="REVELO FLORES CARLA ELIZABETH"/>
    <m/>
    <m/>
    <m/>
    <m/>
    <x v="1"/>
  </r>
  <r>
    <x v="1"/>
    <x v="1"/>
    <s v="BIEN"/>
    <s v="CE"/>
    <s v="CATÁLOGO ELECTRÓNICO"/>
    <x v="1"/>
    <s v="CATE-EEQ-GD003-2021"/>
    <s v="CE-20210002099209"/>
    <n v="22945"/>
    <s v="Transf. Trifásico Convencional 125 KVA, 22860-220/127 V"/>
    <x v="0"/>
    <n v="237048"/>
    <m/>
    <m/>
    <m/>
    <m/>
    <m/>
    <n v="149057.99999999997"/>
    <n v="149057.99999999997"/>
    <n v="87990.000000000029"/>
    <n v="61067.999999999942"/>
    <x v="281"/>
    <x v="232"/>
    <n v="7"/>
    <x v="9"/>
    <s v="N/A"/>
    <m/>
    <m/>
    <s v="INDUSTRIA ANDINA DE TRANSFORMADORES S.A."/>
    <s v="0990169640001"/>
    <s v="REVELO FLORES CARLA ELIZABETH"/>
    <m/>
    <m/>
    <m/>
    <m/>
    <x v="1"/>
  </r>
  <r>
    <x v="1"/>
    <x v="1"/>
    <s v="BIEN"/>
    <s v="CE"/>
    <s v="CATÁLOGO ELECTRÓNICO"/>
    <x v="1"/>
    <s v="CATE-EEQ-GD003-2021"/>
    <s v="CE-20210002099212"/>
    <n v="22945"/>
    <s v="Transf. Trifásico Convencional 50 KVA, 22860-220/127 V"/>
    <x v="0"/>
    <n v="177600"/>
    <m/>
    <m/>
    <m/>
    <m/>
    <m/>
    <n v="123699.99999999999"/>
    <n v="123699.99999999999"/>
    <n v="53900.000000000015"/>
    <n v="69799.999999999971"/>
    <x v="281"/>
    <x v="232"/>
    <n v="7"/>
    <x v="9"/>
    <s v="N/A"/>
    <m/>
    <m/>
    <s v="INDUSTRIA ANDINA DE TRANSFORMADORES S.A."/>
    <s v="0990169640001"/>
    <s v="REVELO FLORES CARLA ELIZABETH"/>
    <m/>
    <m/>
    <m/>
    <m/>
    <x v="1"/>
  </r>
  <r>
    <x v="1"/>
    <x v="1"/>
    <s v="BIEN"/>
    <s v="CE"/>
    <s v="CATÁLOGO ELECTRÓNICO"/>
    <x v="1"/>
    <s v="CATE-EEQ-GD003-2021"/>
    <s v="CE-20210002099223"/>
    <n v="22945"/>
    <s v="Transf. Trifásico Convencional 75 KVA, 6300-220/127 V"/>
    <x v="0"/>
    <n v="64800"/>
    <m/>
    <m/>
    <m/>
    <m/>
    <m/>
    <n v="50399.999999999993"/>
    <n v="50399.999999999993"/>
    <n v="14400.000000000007"/>
    <n v="35999.999999999985"/>
    <x v="281"/>
    <x v="232"/>
    <n v="7"/>
    <x v="9"/>
    <s v="N/A"/>
    <m/>
    <m/>
    <s v="ECUATRAN SA"/>
    <s v="1890061385001"/>
    <s v="REVELO FLORES CARLA ELIZABETH"/>
    <m/>
    <m/>
    <m/>
    <m/>
    <x v="1"/>
  </r>
  <r>
    <x v="1"/>
    <x v="1"/>
    <s v="BIEN"/>
    <s v="CE"/>
    <s v="CATÁLOGO ELECTRÓNICO"/>
    <x v="1"/>
    <s v="CATE-EEQ-GD003-2021"/>
    <s v="CE-20210002099227"/>
    <n v="22945"/>
    <s v="Transf. Trifásico Convencional 30 KVA, 22860-220/127 V"/>
    <x v="0"/>
    <n v="23480"/>
    <m/>
    <m/>
    <m/>
    <m/>
    <m/>
    <n v="17632"/>
    <n v="17632"/>
    <n v="5848"/>
    <n v="11784"/>
    <x v="281"/>
    <x v="232"/>
    <n v="7"/>
    <x v="9"/>
    <s v="N/A"/>
    <m/>
    <m/>
    <s v="INDUSTRIA ANDINA DE TRANSFORMADORES S.A."/>
    <s v="0990169640001"/>
    <s v="REVELO FLORES CARLA ELIZABETH"/>
    <m/>
    <m/>
    <m/>
    <m/>
    <x v="1"/>
  </r>
  <r>
    <x v="1"/>
    <x v="1"/>
    <s v="BIEN"/>
    <s v="CE"/>
    <s v="CATÁLOGO ELECTRÓNICO"/>
    <x v="1"/>
    <s v="CATE-EEQ-GD003-2021"/>
    <s v="CE-20210002099260"/>
    <n v="22945"/>
    <s v="Transf. Trifásico Convencional 100 KVA, 22860-220/127 V"/>
    <x v="0"/>
    <n v="23415"/>
    <m/>
    <m/>
    <m/>
    <m/>
    <m/>
    <n v="17750"/>
    <n v="17750"/>
    <n v="5665"/>
    <n v="12085"/>
    <x v="281"/>
    <x v="232"/>
    <n v="7"/>
    <x v="9"/>
    <s v="N/A"/>
    <m/>
    <m/>
    <s v="ECUATRAN SA"/>
    <s v="1890061385001"/>
    <s v="REVELO FLORES CARLA ELIZABETH"/>
    <m/>
    <m/>
    <m/>
    <m/>
    <x v="1"/>
  </r>
  <r>
    <x v="1"/>
    <x v="1"/>
    <s v="BIEN"/>
    <s v="CE"/>
    <s v="CATÁLOGO ELECTRÓNICO"/>
    <x v="1"/>
    <s v="CATE-EEQ-GD003-2021"/>
    <s v="CE-20210002099270"/>
    <n v="22945"/>
    <s v="Transf. Trifásico Convencional 100 KVA, 6300-220/127 V"/>
    <x v="0"/>
    <n v="18328"/>
    <m/>
    <m/>
    <m/>
    <m/>
    <m/>
    <n v="13923.999999999998"/>
    <n v="13923.999999999998"/>
    <n v="4404.0000000000018"/>
    <n v="9519.9999999999964"/>
    <x v="281"/>
    <x v="232"/>
    <n v="7"/>
    <x v="9"/>
    <s v="N/A"/>
    <m/>
    <m/>
    <s v="INDUSTRIA ANDINA DE TRANSFORMADORES S.A."/>
    <s v="0990169640001"/>
    <s v="REVELO FLORES CARLA ELIZABETH"/>
    <m/>
    <m/>
    <m/>
    <m/>
    <x v="1"/>
  </r>
  <r>
    <x v="1"/>
    <x v="3"/>
    <s v="BIEN"/>
    <s v="SIE"/>
    <s v="SUBASTA INVERSA ELECTRÓNICA"/>
    <x v="0"/>
    <s v="SIE-EEQ-GGS021-2021"/>
    <m/>
    <n v="22810"/>
    <s v="ADQUISICIÓN DE QUINCE BANCOS DE CAPACITORES DE 4.5 MVAR PARA 23 KV Y CUATRO BANCOS DE CAPACITORES DE 3 MVAR PARA 6.3 KV"/>
    <x v="7"/>
    <n v="806877.22"/>
    <m/>
    <m/>
    <m/>
    <m/>
    <m/>
    <n v="806877.22"/>
    <m/>
    <n v="806877.22"/>
    <n v="0"/>
    <x v="283"/>
    <x v="37"/>
    <n v="-44504"/>
    <x v="1"/>
    <s v="ESPINEL GALARZA MANUEL RENE"/>
    <s v="ULLAURI ROSILLO MARLON VINICIO"/>
    <s v="MOLINA BAUTISTA CARLOS AUGUSTO"/>
    <m/>
    <m/>
    <m/>
    <m/>
    <m/>
    <m/>
    <m/>
    <x v="1"/>
  </r>
  <r>
    <x v="1"/>
    <x v="0"/>
    <s v="CONSULTORÍA"/>
    <s v="CDC"/>
    <s v="CONSULTORÍA CONTRATACIÓN DIRECTA"/>
    <x v="0"/>
    <s v="CDC-EEQ-GAF003-2021"/>
    <m/>
    <n v="5599"/>
    <s v="CONTRATACIÓN DE AUDITORIA EXTERNA PARA EXPRESAR UNA OPINIÓN SOBRE LA RAZONABILIDAD DE LOS ESTADOS FINANCIEROS INDIVIDUALES Y CONSOLIDADOS DE LA EMPRESA ELÉCTRICA QUITO S.A., POR LOS EJERCICIOS ECONÓMICOS TERMINADOS AL 31 DE DICIEMBRE DE 2019 Y 2020."/>
    <x v="0"/>
    <n v="63986"/>
    <m/>
    <m/>
    <m/>
    <m/>
    <m/>
    <n v="63986"/>
    <n v="63500"/>
    <n v="486"/>
    <n v="486"/>
    <x v="283"/>
    <x v="268"/>
    <n v="21"/>
    <x v="14"/>
    <m/>
    <m/>
    <m/>
    <s v="MGR-EC MUÑOZ, GUERRA &amp; _x000a_ROBLES AUDITORES INDEPENDIENTES C.L."/>
    <s v="1792307473001"/>
    <s v="Fanny Paola Castellanos Cárdenas"/>
    <m/>
    <m/>
    <m/>
    <m/>
    <x v="1"/>
  </r>
  <r>
    <x v="1"/>
    <x v="2"/>
    <s v="SERVICIO"/>
    <s v="SIE"/>
    <s v="SUBASTA INVERSA ELECTRÓNICA"/>
    <x v="0"/>
    <s v="SIE-EEQ-GC019-2021"/>
    <m/>
    <n v="5430"/>
    <s v="SERVICIOS TÉCNICOS PARA TOMA DE LECTURAS EN LÍNEA Y LECTOFACTURACIÓN, REPARTO DE FACTURAS Y REPARTO DE DOCUMENTOS ADICIONALES PARA LA ZONA URBANA DMQ SUR 1, Y OTRAS ZONAS SIMILARES DENTRO DEL ÁREA DE SERVICIO DE LA EEQ"/>
    <x v="4"/>
    <n v="907656.99"/>
    <m/>
    <m/>
    <m/>
    <m/>
    <m/>
    <n v="907656.99"/>
    <n v="672158"/>
    <e v="#REF!"/>
    <e v="#REF!"/>
    <x v="283"/>
    <x v="269"/>
    <n v="49"/>
    <x v="7"/>
    <s v="VASQUEZ WIRACOCHA JOHN CARLOS"/>
    <s v="CASTRO MALDONADO DANILO JAVIER"/>
    <s v="HERNANDEZ MARTINEZ RICARDO ALEJANDRO"/>
    <s v="SERVICIOS Y COMERCIO TOPON CIA. LTDA."/>
    <s v="1792127904001"/>
    <s v="Stalin Andrés Medina Chablay"/>
    <m/>
    <m/>
    <m/>
    <m/>
    <x v="1"/>
  </r>
  <r>
    <x v="1"/>
    <x v="0"/>
    <s v="BIEN"/>
    <s v="SIE"/>
    <s v="SUBASTA INVERSA ELECTRÓNICA"/>
    <x v="0"/>
    <s v="SIE-EEQ-GAF026-2021"/>
    <m/>
    <n v="22632"/>
    <s v="ADQUISICIÓN DE ELECTRODOS DE VARIOS TIPOS PARA TRABAJOS DE PRODUCCIÓN, CONSTRUCCION Y MANTENIMIENTO DE BIENES EN METAL DE LA EEQ"/>
    <x v="4"/>
    <n v="20697.2"/>
    <m/>
    <m/>
    <m/>
    <m/>
    <m/>
    <n v="20615.599999999999"/>
    <n v="19373.02"/>
    <n v="1324.1800000000003"/>
    <n v="19291.419999999998"/>
    <x v="284"/>
    <x v="259"/>
    <n v="46"/>
    <x v="2"/>
    <s v="CEVALLOS COLLAGUAZO MARCO FABIAN"/>
    <m/>
    <m/>
    <s v="SEGUNDO ANTONIO ROMERO JÁCOME"/>
    <s v="170508668200"/>
    <s v="Diego Javier Castro Ramírez"/>
    <m/>
    <m/>
    <m/>
    <m/>
    <x v="1"/>
  </r>
  <r>
    <x v="1"/>
    <x v="4"/>
    <s v="BIEN"/>
    <s v="SIE"/>
    <s v="SUBASTA INVERSA ELECTRÓNICA"/>
    <x v="0"/>
    <s v="SIE-EEQ-GPL007-2021"/>
    <m/>
    <n v="22968"/>
    <s v="ADQUISICIÓN DE COMPUTADORAS DE ESCRITORIO TODO EN UNO, PORTÁTILES Y WORKSTATIONS"/>
    <x v="4"/>
    <n v="614956.44999999995"/>
    <m/>
    <m/>
    <m/>
    <m/>
    <m/>
    <n v="614956.44999999995"/>
    <n v="506645"/>
    <n v="108311.44999999995"/>
    <n v="506645"/>
    <x v="284"/>
    <x v="270"/>
    <n v="62"/>
    <x v="9"/>
    <s v="GUEVARA MORA RONMEL FERNANDO"/>
    <s v="ARAUJO VILLALBA MIGUEL DANILO"/>
    <s v="RAMOS MONTERO RICARDO RAY"/>
    <s v="COMPUTADORES Y EQUIPOS COMPUEQUIP DOS S.A."/>
    <s v="1790885186001"/>
    <s v="CHAVEZ MARIA JOSE"/>
    <m/>
    <m/>
    <m/>
    <m/>
    <x v="1"/>
  </r>
  <r>
    <x v="1"/>
    <x v="3"/>
    <s v="BIEN"/>
    <s v="RES"/>
    <s v="REPUESTOS O ACCESORIOS"/>
    <x v="0"/>
    <s v="RES-EEQ-GGS014-2021"/>
    <m/>
    <n v="22890"/>
    <s v="ADQUISICIÓN DE REPUESTOS ORIGINALES NUEVOS SIN USO NO MODIFICADOS PARA MOTORES MITSUBISHI MAN 18V 40/54."/>
    <x v="0"/>
    <n v="2397901.58"/>
    <m/>
    <m/>
    <m/>
    <m/>
    <m/>
    <n v="2397901.58"/>
    <n v="2397901.58"/>
    <n v="0"/>
    <n v="0"/>
    <x v="284"/>
    <x v="260"/>
    <n v="24"/>
    <x v="9"/>
    <m/>
    <m/>
    <m/>
    <s v="ENERGY THINK TANK ETT C.A."/>
    <s v="1791914589001"/>
    <s v="Iván Javier Sola Naranjo"/>
    <m/>
    <m/>
    <m/>
    <m/>
    <x v="1"/>
  </r>
  <r>
    <x v="1"/>
    <x v="3"/>
    <s v="BIEN"/>
    <s v="SIE"/>
    <s v="SUBASTA INVERSA ELECTRÓNICA"/>
    <x v="0"/>
    <s v="SIE-EEQ-GGS027-2021"/>
    <m/>
    <n v="22909"/>
    <s v="ADQUISICIÓN DE 2.000 KG. DE WYPES EN HILOS Y 2.700 KG. DE WYPES EN TRAPOS"/>
    <x v="4"/>
    <n v="31925"/>
    <m/>
    <m/>
    <m/>
    <m/>
    <m/>
    <n v="31925"/>
    <n v="23838"/>
    <n v="8087"/>
    <n v="23838"/>
    <x v="285"/>
    <x v="133"/>
    <n v="48"/>
    <x v="11"/>
    <s v="PEÑAFIEL ALVARADO FREDDY MARCONI"/>
    <m/>
    <m/>
    <s v="SEGUNDO ANTONIO ROMERO JACOME"/>
    <s v="1705086682001"/>
    <s v="Ángel Patricio Mora Rodríguez"/>
    <m/>
    <m/>
    <m/>
    <m/>
    <x v="1"/>
  </r>
  <r>
    <x v="1"/>
    <x v="3"/>
    <s v="BIEN"/>
    <s v="SIE"/>
    <s v="SUBASTA INVERSA ELECTRÓNICA"/>
    <x v="0"/>
    <s v="SIE-EEQ-GGS026-2021"/>
    <m/>
    <n v="22876"/>
    <s v="ADQUISICIÓN DE VÁLVULA REDUCTORA DE PRESIÓN DE AIRE” DE LAS UNIDADES DE GENERACIÓN DE LA CENTRAL TÉRMICA GUALBERTO HERNÁNDEZ"/>
    <x v="4"/>
    <n v="36000"/>
    <m/>
    <m/>
    <m/>
    <m/>
    <m/>
    <n v="22500"/>
    <n v="14990"/>
    <n v="21010"/>
    <n v="1490"/>
    <x v="286"/>
    <x v="271"/>
    <n v="50"/>
    <x v="7"/>
    <s v="PEÑAFIEL ALVARADO FREDDY MARCONI"/>
    <m/>
    <m/>
    <s v="EDGAR JAVIER JUMBO PALTAN"/>
    <s v="1712263381001"/>
    <s v="José Luis San Lucas Casignia"/>
    <m/>
    <m/>
    <m/>
    <m/>
    <x v="1"/>
  </r>
  <r>
    <x v="1"/>
    <x v="3"/>
    <s v="BIEN"/>
    <s v="SIE"/>
    <s v="SUBASTA INVERSA ELECTRÓNICA"/>
    <x v="0"/>
    <s v="SIE-EEQ-GGS024-2021"/>
    <m/>
    <n v="22873"/>
    <s v="ADQUISICIÓN DE RELES VARIOS TIPOS"/>
    <x v="2"/>
    <m/>
    <m/>
    <m/>
    <m/>
    <m/>
    <m/>
    <m/>
    <m/>
    <n v="0"/>
    <n v="0"/>
    <x v="286"/>
    <x v="37"/>
    <n v="-44510"/>
    <x v="2"/>
    <s v="RIVERA RUIZ FREDDY FERNANDO"/>
    <s v="MALDONADO CARVAJAL JONATHAN PAUL"/>
    <s v="ESPINEL GALARZA MANUEL RENE"/>
    <m/>
    <m/>
    <m/>
    <m/>
    <m/>
    <m/>
    <m/>
    <x v="1"/>
  </r>
  <r>
    <x v="1"/>
    <x v="2"/>
    <s v="SERVICIO"/>
    <s v="SIE"/>
    <s v="SUBASTA INVERSA ELECTRÓNICA"/>
    <x v="0"/>
    <s v="SIE-EEQ-GC022-2021"/>
    <m/>
    <n v="5429"/>
    <s v="SERVICIOS TÉCNICOS PARA TOMA DE LECTURAS EN LÍNEA Y LECTOFACTURACIÓN, REPARTO DE FACTURAS Y REPARTO DE DOCUMENTOS ADICIONALES PARA LA ZONA URBANA DMQ CENTRO 2, Y OTRAS ZONAS SIMILARES DENTRO DEL ÁREA DE SERVICIO DE LA EEQ"/>
    <x v="4"/>
    <n v="881824.14"/>
    <m/>
    <m/>
    <m/>
    <m/>
    <m/>
    <n v="881824.14"/>
    <n v="679999"/>
    <n v="201825.14"/>
    <n v="679999"/>
    <x v="285"/>
    <x v="272"/>
    <n v="77"/>
    <x v="0"/>
    <s v="VASQUEZ WIRACOCHA JOHN CARLOS"/>
    <s v="CASTRO MALDONADO DANILO JAVIER"/>
    <s v="HERNANDEZ MARTINEZ RICARDO ALEJANDRO"/>
    <s v="INDUSTRIAL SALES &amp; SERVICES COOTERSINDSALE CIA. _x000a_LTDA."/>
    <s v="1792503558001"/>
    <s v="Oscar Bryan Caiza Sepa"/>
    <m/>
    <m/>
    <m/>
    <m/>
    <x v="1"/>
  </r>
  <r>
    <x v="1"/>
    <x v="2"/>
    <s v="SERVICIO"/>
    <s v="SIE"/>
    <s v="SUBASTA INVERSA ELECTRÓNICA"/>
    <x v="0"/>
    <s v="SIE-EEQ-GC021-2021"/>
    <m/>
    <n v="5427"/>
    <s v="SERVICIOS TÉCNICOS PARA TOMA DE LECTURAS EN LÍNEA Y LECTOFACTURACIÓN, REPARTO DE FACTURAS Y REPARTO DE DOCUMENTOS ADICIONALES PARA LA ZONA URBANA DMQ NORTE 1, Y OTRAS ZONAS SIMILARES DENTRO DEL ÁREA DE SERVICIO DE LA EEQ"/>
    <x v="4"/>
    <n v="901118.95"/>
    <m/>
    <m/>
    <m/>
    <m/>
    <m/>
    <n v="901118.95"/>
    <n v="683780"/>
    <n v="217338.94999999995"/>
    <n v="683780"/>
    <x v="286"/>
    <x v="272"/>
    <n v="76"/>
    <x v="9"/>
    <s v="VASQUEZ WIRACOCHA JOHN CARLOS"/>
    <s v="CASTRO MALDONADO DANILO JAVIER"/>
    <s v="HERNANDEZ MARTINEZ RICARDO ALEJANDRO"/>
    <s v="CONSORCIO LECTONORTE UNO (conformado por SERVICIOS Y COMERCIO TOPON CIA. LTDA., y JESSICA VALERIA PORTERO LEÓN)"/>
    <m/>
    <s v="CAIZA SEPA OSCAR BRYAN"/>
    <m/>
    <m/>
    <m/>
    <m/>
    <x v="1"/>
  </r>
  <r>
    <x v="1"/>
    <x v="2"/>
    <s v="SERVICIO"/>
    <s v="SIE"/>
    <s v="SUBASTA INVERSA ELECTRÓNICA"/>
    <x v="0"/>
    <s v="SIE-EEQ-GC020-2021"/>
    <m/>
    <n v="5428"/>
    <s v="SERVICIOS TÉCNICOS PARA TOMA DE LECTURAS EN LÍNEA Y LECTOFACTURACIÓN, REPARTO DE FACTURAS Y REPARTO DE DOCUMENTOS ADICIONALES PARA LA ZONA URBANA DMQ CENTRO 1, Y OTRAS ZONAS SIMILARES DENTRO DEL ÁREA DE SERVICIO DE LA EEQ"/>
    <x v="7"/>
    <n v="888962.47"/>
    <m/>
    <m/>
    <m/>
    <m/>
    <m/>
    <n v="888962.47"/>
    <m/>
    <e v="#REF!"/>
    <e v="#REF!"/>
    <x v="285"/>
    <x v="37"/>
    <n v="-44509"/>
    <x v="2"/>
    <s v="VASQUEZ WIRACOCHA JOHN CARLOS"/>
    <s v="CASTRO MALDONADO DANILO JAVIER"/>
    <s v="HERNANDEZ MARTINEZ RICARDO ALEJANDRO"/>
    <m/>
    <m/>
    <m/>
    <m/>
    <m/>
    <m/>
    <m/>
    <x v="1"/>
  </r>
  <r>
    <x v="1"/>
    <x v="0"/>
    <s v="BIEN"/>
    <s v="SIE"/>
    <s v="SUBASTA INVERSA ELECTRÓNICA"/>
    <x v="0"/>
    <s v="SIE-EEQ-GAF035-2021"/>
    <m/>
    <n v="22826"/>
    <s v="ADQUISICIÓN DE REPUESTOS INFORMÁTICOS Y SUMINISTROS NO REMANUFACTURADOS, PARA DIFERENTES IMPRESORAS DE LA EEQ"/>
    <x v="4"/>
    <n v="16253.05"/>
    <m/>
    <m/>
    <m/>
    <m/>
    <m/>
    <n v="13557.19"/>
    <n v="13350"/>
    <n v="2903.0499999999993"/>
    <n v="10654.140000000001"/>
    <x v="287"/>
    <x v="269"/>
    <n v="45"/>
    <x v="9"/>
    <s v="RAMOS MONTERO RICARDO RAY"/>
    <m/>
    <m/>
    <s v="TÉCNICOS EN MANTENIMIENTO Y  ACCESORIOS TECMAN CIA. LTDA."/>
    <s v="1791258924001"/>
    <s v="María José Chávez Chaquinga"/>
    <m/>
    <m/>
    <m/>
    <m/>
    <x v="1"/>
  </r>
  <r>
    <x v="1"/>
    <x v="0"/>
    <s v="BIEN"/>
    <s v="SIE"/>
    <s v="SUBASTA INVERSA ELECTRÓNICA"/>
    <x v="0"/>
    <s v="SIE-EEQ-GAF031-2021"/>
    <m/>
    <n v="22712"/>
    <s v="ADQUISICIÓN DE 1 MONTACARGAS DUAL (GASOLINA Y GAS) DE 4 TONELADAS DE CAPACIDAD Y 2 MONTACARGAS DE 6 TONELADAS DE CAPACIDAD A DIÉSEL QUE CUMPLAN CON EL PRINCIPIO DE VIGENCIA TECNOLÓGICA"/>
    <x v="7"/>
    <n v="269400.32000000001"/>
    <m/>
    <m/>
    <m/>
    <m/>
    <m/>
    <n v="269400.32000000001"/>
    <m/>
    <n v="269400.32000000001"/>
    <n v="0"/>
    <x v="284"/>
    <x v="37"/>
    <n v="-44505"/>
    <x v="9"/>
    <s v="RAMOS DE OLIVEIRA RENATO"/>
    <s v="HERNANDEZ HIDALGO MONICA ELIZABETH"/>
    <s v="BOHORQUEZ LEON RAFAEL EDUARDO"/>
    <m/>
    <m/>
    <m/>
    <m/>
    <m/>
    <m/>
    <m/>
    <x v="1"/>
  </r>
  <r>
    <x v="1"/>
    <x v="4"/>
    <s v="BIEN"/>
    <s v="SIE"/>
    <s v="SUBASTA INVERSA ELECTRÓNICA"/>
    <x v="0"/>
    <s v="SIE-EEQ-TIC005-2021"/>
    <m/>
    <n v="5490"/>
    <s v="RENOVACIÓN DEL SERVICIO DE LICENCIAMIENTO Y SOPORTE ESPECIALIZADO FIREWALL CHECKPOINT"/>
    <x v="4"/>
    <n v="100000"/>
    <n v="100000"/>
    <m/>
    <n v="100000"/>
    <n v="0"/>
    <d v="2021-11-09T00:00:00"/>
    <n v="73717"/>
    <n v="67065"/>
    <n v="32935"/>
    <n v="6652"/>
    <x v="285"/>
    <x v="133"/>
    <n v="48"/>
    <x v="4"/>
    <s v="GUEVARA MORA RONMEL FERNANDO"/>
    <s v="REVELO RIVADENEIRA MANUEL MAURICIO"/>
    <s v="SALAZAR POLANCO MARIA ESPERANZA"/>
    <s v="OTECEL S.A."/>
    <s v="1791256115001"/>
    <s v="Henry Roberto León Caisa"/>
    <m/>
    <m/>
    <m/>
    <m/>
    <x v="1"/>
  </r>
  <r>
    <x v="1"/>
    <x v="0"/>
    <s v="SERVICIO"/>
    <s v="LICSE"/>
    <s v="LICITACIÓN SEGUROS"/>
    <x v="0"/>
    <s v="LICSE-EEQ-GAF02-2021"/>
    <m/>
    <n v="5609"/>
    <s v="CONTRATACIÓN DE SEGUROS GENERALES: MULTIRIESGO, RESPONSABILIDAD CIVIL, TRANSPORTE INTERNO, FIDELIDAD, VEHÍCULOS, EQUIPO Y MAQUINARIA, TRANSPORTE DE DINERO Y VALORES, PARA AMPARAR LOS BIENES DE PROPIEDAD DE LA EMPRESA ELÉCTRICA QUITO"/>
    <x v="7"/>
    <n v="26024773.600000001"/>
    <m/>
    <m/>
    <m/>
    <m/>
    <m/>
    <n v="26024773.600000001"/>
    <m/>
    <n v="26024773.600000001"/>
    <n v="0"/>
    <x v="288"/>
    <x v="37"/>
    <n v="-44511"/>
    <x v="6"/>
    <s v="CACERES CABRERA JESSICA"/>
    <s v="RODAS PABLO ANDRES"/>
    <s v="PADILLA ALFREDO GALIANO"/>
    <m/>
    <m/>
    <m/>
    <m/>
    <m/>
    <m/>
    <m/>
    <x v="1"/>
  </r>
  <r>
    <x v="1"/>
    <x v="8"/>
    <s v="SERVICIO"/>
    <s v="LICOB"/>
    <s v="LICITACIÓN OBRAS"/>
    <x v="0"/>
    <s v="LICOB-EEQ-GPE03-2021"/>
    <m/>
    <n v="5597"/>
    <s v="MEJORAMIENTO DE LA CALIDAD DE LAS LÍNEAS DE 46 kV PLAYÓN - ESCUELA SUCRE- LA MARÍN; GRANDA CENTENO."/>
    <x v="7"/>
    <n v="1969053.07"/>
    <m/>
    <m/>
    <m/>
    <m/>
    <m/>
    <n v="1969053.07"/>
    <m/>
    <n v="1969053.07"/>
    <n v="0"/>
    <x v="286"/>
    <x v="37"/>
    <n v="-44510"/>
    <x v="14"/>
    <s v="SEGURA CASTRO IRVING DANIEL"/>
    <s v="ANDRADE VILLACIS CARLOS TELMO"/>
    <s v="ZAMBRANO ALVARADO KARLA MERCEDES"/>
    <s v="CONSORCIO QUITO CENTRO"/>
    <m/>
    <s v="Andrés David Bastidas Alpala"/>
    <m/>
    <m/>
    <m/>
    <m/>
    <x v="1"/>
  </r>
  <r>
    <x v="1"/>
    <x v="8"/>
    <s v="OBRA"/>
    <s v="LICOB"/>
    <s v="LICITACIÓN OBRAS"/>
    <x v="0"/>
    <s v="LICOB-EEQ-GPE02-2021"/>
    <m/>
    <n v="5598"/>
    <s v="CONSTRUCCIÓN DE REDES DE MEDIO Y BAJO VOLTAJE, SUBTERRÁNEO DEL PRIMARIO 24C BARRIO: LA REPUBLICA, SECTOR: AV REPÚBLICA, AV AMAZONAS, AV MARIANA DE JESUS, AV 10 DE AGOSTO (CAROLINA 1)"/>
    <x v="7"/>
    <n v="4690986.63"/>
    <m/>
    <m/>
    <m/>
    <m/>
    <m/>
    <n v="4690986.63"/>
    <m/>
    <n v="4690986.63"/>
    <n v="0"/>
    <x v="286"/>
    <x v="37"/>
    <n v="-44510"/>
    <x v="11"/>
    <s v="ESPINOSA YAGUARI HECTOR FABIAN"/>
    <s v="ALOMOTO FAJARDO OSWALDO JAVIER"/>
    <s v="CUASQUER GONZALEZ CARMEN JACQUELINE"/>
    <m/>
    <m/>
    <m/>
    <m/>
    <m/>
    <m/>
    <m/>
    <x v="1"/>
  </r>
  <r>
    <x v="1"/>
    <x v="2"/>
    <s v="SERVICIO"/>
    <s v="FIN"/>
    <s v="FERIA INCLUSIVA"/>
    <x v="0"/>
    <s v="FIN-EEQ-GGS004-2021"/>
    <m/>
    <n v="5452"/>
    <s v="SERVICIO DE TRANSPORTE DE COMBUSTIBLE DIÉSEL."/>
    <x v="2"/>
    <m/>
    <m/>
    <m/>
    <m/>
    <m/>
    <m/>
    <m/>
    <m/>
    <n v="0"/>
    <n v="0"/>
    <x v="283"/>
    <x v="273"/>
    <n v="55"/>
    <x v="9"/>
    <s v="CAIZA CAIZA CRISTHIAN FERNANDO"/>
    <m/>
    <m/>
    <m/>
    <m/>
    <m/>
    <m/>
    <m/>
    <m/>
    <m/>
    <x v="1"/>
  </r>
  <r>
    <x v="1"/>
    <x v="2"/>
    <s v="OBRA"/>
    <s v="COTBS"/>
    <s v="COTIZACIÓN OBRAS"/>
    <x v="0"/>
    <s v="COTBS-EEQ-GC013-2021"/>
    <m/>
    <n v="5296"/>
    <s v="SERVICIO DE INSTALACIÓN ELÉCTRICA: CAMBIO Y REUBICACIÓN DE MEDIDORES; CAMBIO, REUBICACIÓN Y MANTENIMIENTO DE ACOMETIDAS EN LA ZONA PERIFÉRICA PARA LAS AGENCIAS TUMBACO, QUINCHE, PUÉLLARO Y EN OTROS SITIOS INDICADOS POR LA EEQ DENTRO DE SU ÁREA DE SERVICIO"/>
    <x v="7"/>
    <n v="220228"/>
    <m/>
    <m/>
    <m/>
    <m/>
    <m/>
    <n v="220228"/>
    <m/>
    <n v="220228"/>
    <n v="0"/>
    <x v="285"/>
    <x v="37"/>
    <n v="-44509"/>
    <x v="7"/>
    <s v="URRESTA BURBANO NELSON EDUARDO"/>
    <s v="MUÑOZ RAZA EDWIN ANIBAL"/>
    <s v="CALDERON MUÑOZ BRYAN SEBASTIAN"/>
    <m/>
    <m/>
    <m/>
    <m/>
    <m/>
    <m/>
    <m/>
    <x v="1"/>
  </r>
  <r>
    <x v="1"/>
    <x v="4"/>
    <s v="CONSULTORÍA"/>
    <s v="CDC"/>
    <s v="CONSULTORÍA CONTRATACIÓN DIRECTA"/>
    <x v="0"/>
    <s v="CDC-EEQ-GPL001-2021"/>
    <m/>
    <n v="5594"/>
    <s v="Consultoría para la Actualización y Formulación de la Estrategia del Plan de Implantación del Programa SIGDE."/>
    <x v="0"/>
    <n v="62124.76"/>
    <m/>
    <m/>
    <m/>
    <m/>
    <m/>
    <n v="62124.76"/>
    <n v="62124.76"/>
    <n v="0"/>
    <n v="0"/>
    <x v="287"/>
    <x v="246"/>
    <n v="23"/>
    <x v="0"/>
    <s v="SALAZAR ANDRADE OMAR RODRIGO"/>
    <m/>
    <m/>
    <s v=" FORTIA CONSULTING FORTIAEC CIA.LTDA"/>
    <s v="1792608872001"/>
    <s v="Jaime Patricio Raza Guerrero"/>
    <m/>
    <m/>
    <m/>
    <m/>
    <x v="1"/>
  </r>
  <r>
    <x v="1"/>
    <x v="0"/>
    <s v="BIEN"/>
    <s v="CE"/>
    <s v="CATÁLOGO ELECTRÓNICO"/>
    <x v="0"/>
    <s v="CATE-EEQ-GAF009-2021"/>
    <s v="CE-20210002101577"/>
    <n v="22877"/>
    <s v="SHAMPOO PARA AUTOS GALON_x0009_"/>
    <x v="0"/>
    <n v="548"/>
    <m/>
    <m/>
    <m/>
    <m/>
    <m/>
    <n v="359.8"/>
    <n v="359.8"/>
    <n v="188.2"/>
    <n v="171.60000000000002"/>
    <x v="284"/>
    <x v="239"/>
    <n v="4"/>
    <x v="2"/>
    <s v="N/A"/>
    <m/>
    <m/>
    <s v="_x0009_IMPORFACTORY CIA. LTDA."/>
    <s v="_x0009_1792385512001"/>
    <s v="NAVEDA SALAZAR EDISON PATRICIO"/>
    <m/>
    <m/>
    <m/>
    <m/>
    <x v="1"/>
  </r>
  <r>
    <x v="1"/>
    <x v="8"/>
    <s v="OBRA"/>
    <s v="LICOB"/>
    <s v="LICITACIÓN OBRAS"/>
    <x v="0"/>
    <s v="LICOB-EEQ-GPE04-2021"/>
    <m/>
    <n v="5606"/>
    <s v="CAMBIO DE VOLTAJE MEDIANTE LA CONSTRUCCIÓN DEL PRIMARIO 72A DE LA SUBESTACIÓN PARQUE METROPOLITANO (CAROLINA 4)"/>
    <x v="7"/>
    <n v="4875868.55"/>
    <n v="4875868.55"/>
    <m/>
    <n v="4875868.55"/>
    <n v="0"/>
    <d v="2021-11-11T00:00:00"/>
    <n v="4875868.55"/>
    <m/>
    <m/>
    <m/>
    <x v="288"/>
    <x v="37"/>
    <n v="-44511"/>
    <x v="7"/>
    <s v="MUÑOZ BARREZUETA EDMO RODRIGO"/>
    <s v="CARRILLO LOPEZ IRMA KARINA"/>
    <s v="BETANCOURT VASCO EDGAR EDUARDO"/>
    <m/>
    <m/>
    <m/>
    <m/>
    <m/>
    <m/>
    <m/>
    <x v="1"/>
  </r>
  <r>
    <x v="1"/>
    <x v="3"/>
    <s v="SERVICIO"/>
    <s v="SIE"/>
    <s v="SUBASTA INVERSA ELECTRÓNICA"/>
    <x v="0"/>
    <s v="SIE-EEQ-GGS017-2021"/>
    <m/>
    <n v="22744"/>
    <s v="ADQUISICIÓN DE CATORCE BANCOS DE BATERÍAS 125 VDC, 150 AH Y CATORCE CARGADORES / RECTIFICADORES 120 VAC - 125 VDC, 30 A"/>
    <x v="7"/>
    <n v="372400"/>
    <n v="372400"/>
    <m/>
    <n v="372400"/>
    <n v="0"/>
    <d v="2021-11-11T00:00:00"/>
    <n v="372400"/>
    <m/>
    <m/>
    <m/>
    <x v="288"/>
    <x v="37"/>
    <n v="-44511"/>
    <x v="1"/>
    <s v="ALOMOTO ALDANA CHRISTIAN MARIO"/>
    <s v="ULLAURI ROSILLO MARLON VINICIO"/>
    <s v="DELGADO BERMEO VICTOR HUGO"/>
    <m/>
    <m/>
    <m/>
    <m/>
    <m/>
    <m/>
    <m/>
    <x v="1"/>
  </r>
  <r>
    <x v="1"/>
    <x v="2"/>
    <s v="SERVICIO"/>
    <s v="COTBS"/>
    <s v="COTIZACIÓN BIENES Y SERVICIOS"/>
    <x v="0"/>
    <s v="COTBS-EEQ-GC009-2021"/>
    <m/>
    <n v="5294"/>
    <s v="SERVICIO DE INSTALACIÓN ELÉCTRICA: CAMBIO Y REUBICACIÓN DE MEDIDORES; CAMBIO, REUBICACIÓN Y MANTENIMIENTO DE ACOMETIDAS EN LA ZONA PERIFÉRICA PARA LAS AGENCIAS CONOCOTO – SANGOLQUÍ - MACHACHI Y EN OTROS SITIOS INDICADOS POR LA EEQ DENTRO DE SU ÁREA DE SERVICIO"/>
    <x v="7"/>
    <n v="220228"/>
    <n v="220228"/>
    <m/>
    <n v="220228"/>
    <n v="0"/>
    <d v="2021-11-11T00:00:00"/>
    <n v="220228"/>
    <m/>
    <m/>
    <m/>
    <x v="288"/>
    <x v="37"/>
    <n v="-44511"/>
    <x v="7"/>
    <s v="URRESTA BURBANO NELSON EDUARDO"/>
    <s v="MUÑOZ RAZA EDWIN ANIBAL"/>
    <s v="CALDERON MUÑOZ BRYAN SEBASTIAN"/>
    <m/>
    <m/>
    <m/>
    <m/>
    <m/>
    <m/>
    <m/>
    <x v="1"/>
  </r>
  <r>
    <x v="1"/>
    <x v="2"/>
    <s v="SERVICIO"/>
    <s v="LICBS"/>
    <s v="LICITACIÓN BIENES Y SERVICIOS"/>
    <x v="0"/>
    <s v="LICBS-EEQ-GC003-2021"/>
    <m/>
    <n v="5443"/>
    <s v="SERVICIO TÉCNICO ESPECIALIZADO PARA REGULARIZACIÓN DE CONTRAVENCIONES EN SUMINISTROS DE CLIENTES DE FACTURACIÓN MASIVA Y ESPECIAL DENTRO DEL ÁREA DE SERVICIO DE LA EEQ"/>
    <x v="8"/>
    <n v="500000"/>
    <n v="498131"/>
    <m/>
    <n v="500000"/>
    <n v="-1869"/>
    <d v="2021-11-11T00:00:00"/>
    <n v="498131"/>
    <m/>
    <m/>
    <m/>
    <x v="288"/>
    <x v="37"/>
    <m/>
    <x v="11"/>
    <s v="MORENO MEJIA JORGE ANIBAL"/>
    <s v="ENRIQUEZ LOPEZ PABLO ROBERTO"/>
    <s v="TORRES MARMOL DIEGO JAVIER"/>
    <m/>
    <m/>
    <m/>
    <m/>
    <m/>
    <m/>
    <m/>
    <x v="1"/>
  </r>
  <r>
    <x v="1"/>
    <x v="0"/>
    <s v="SERVICIO"/>
    <s v="LICBS"/>
    <s v="LICITACIÓN BIENES Y SERVICIOS"/>
    <x v="0"/>
    <s v="LICBS-EEQ-GAF05-2021"/>
    <m/>
    <n v="5582"/>
    <s v="SERVICIO DE SEGURIDAD Y VIGILANCIA ARMADA PARA TODAS LAS DEPENDENCIAS DE LA EEQ"/>
    <x v="7"/>
    <n v="4878604.8"/>
    <n v="4878604.8"/>
    <m/>
    <n v="4878604.8"/>
    <n v="0"/>
    <d v="2021-11-11T00:00:00"/>
    <n v="4878604.8"/>
    <m/>
    <m/>
    <m/>
    <x v="288"/>
    <x v="37"/>
    <n v="-44511"/>
    <x v="9"/>
    <s v="GALIANO PADILLA ALFREDO LEONARDO"/>
    <s v="GARCIA LEMA BYRON ANDRES"/>
    <s v="FONSECA PASTOR FREDD ANTONIO"/>
    <m/>
    <m/>
    <m/>
    <m/>
    <m/>
    <m/>
    <m/>
    <x v="1"/>
  </r>
  <r>
    <x v="1"/>
    <x v="1"/>
    <s v="SERVICIO"/>
    <s v="SIE"/>
    <s v="SUBASTA INVERSA ELECTRÓNICA"/>
    <x v="0"/>
    <s v="SIE-EEQ-GD1B016-2021"/>
    <m/>
    <n v="22964"/>
    <s v="ADQUISICIÓN DE SECCIONADORES UNIPOLARES CERRADOS, VARIOS TIPOS"/>
    <x v="4"/>
    <n v="137400"/>
    <m/>
    <m/>
    <m/>
    <m/>
    <m/>
    <n v="137400"/>
    <n v="122158"/>
    <e v="#REF!"/>
    <e v="#REF!"/>
    <x v="289"/>
    <x v="270"/>
    <n v="52"/>
    <x v="7"/>
    <s v="MUÑOZ ONTANEDA CHRISTIAN RODRIGO"/>
    <s v="ZEA PINTO MIGUEL ANTONIO"/>
    <s v="REVELO RUIZ JORGE EDUARDO"/>
    <s v="MANTENIMIENTO TÉCNICO ESPECIALIZADO MTE CIA. LTDA."/>
    <s v="1792071577001"/>
    <s v="REVELO FLORES CARLA ELIZABETH"/>
    <m/>
    <m/>
    <m/>
    <m/>
    <x v="1"/>
  </r>
  <r>
    <x v="1"/>
    <x v="1"/>
    <s v="BIEN"/>
    <s v="SIE"/>
    <s v="SUBASTA INVERSA ELECTRÓNICA"/>
    <x v="0"/>
    <s v="SIE-EEQ-GD014-2021"/>
    <m/>
    <n v="22942"/>
    <s v="ADQUISICIÓN DE SECCIONADORES FUSIBLE UNIPOLAR ABIERTO, 27kV, 12 kA, 150 kV BIL, 100 A CON Y SIN CÁMARA ROMPEARCO"/>
    <x v="6"/>
    <n v="793300"/>
    <m/>
    <m/>
    <m/>
    <m/>
    <m/>
    <n v="793300"/>
    <m/>
    <n v="793300"/>
    <n v="0"/>
    <x v="289"/>
    <x v="37"/>
    <n v="-44515"/>
    <x v="7"/>
    <s v="MUÑOZ ONTANEDA CHRISTIAN RODRIGO"/>
    <s v="ZEA PINTO MIGUEL ANTONIO"/>
    <s v="CHASIPANTA GONZALEZ JOAQUIN ALFREDO"/>
    <m/>
    <m/>
    <m/>
    <m/>
    <m/>
    <m/>
    <m/>
    <x v="1"/>
  </r>
  <r>
    <x v="1"/>
    <x v="8"/>
    <s v="OBRA"/>
    <s v="COTOB"/>
    <s v="COTIZACIÓN OBRAS"/>
    <x v="0"/>
    <s v="COTOB-EEQ-GPE02-2021"/>
    <m/>
    <n v="5605"/>
    <s v="REPOTENCIACIÓN DEL CENTRO DE REACONDICIONAMIENTO DE CUMBAYÁ"/>
    <x v="7"/>
    <n v="488213.18"/>
    <m/>
    <m/>
    <m/>
    <m/>
    <m/>
    <n v="448213.18"/>
    <m/>
    <e v="#REF!"/>
    <e v="#REF!"/>
    <x v="290"/>
    <x v="37"/>
    <n v="-44516"/>
    <x v="2"/>
    <m/>
    <m/>
    <m/>
    <m/>
    <m/>
    <m/>
    <m/>
    <m/>
    <m/>
    <m/>
    <x v="1"/>
  </r>
  <r>
    <x v="1"/>
    <x v="3"/>
    <s v="BIEN"/>
    <s v="SIE"/>
    <s v="SUBASTA INVERSA ELECTRÓNICA"/>
    <x v="0"/>
    <s v="SIE-EEQ-GGS025-2021"/>
    <m/>
    <n v="22562"/>
    <s v="ADQUISICIÓN DE TABLEROS DE CONTROL CON CONCENTRADOR DE SEÑALES PARA MONITOREO DE TRANSFORMADORES DE POTENCIA"/>
    <x v="7"/>
    <n v="720000"/>
    <m/>
    <m/>
    <m/>
    <m/>
    <m/>
    <n v="720000"/>
    <m/>
    <e v="#REF!"/>
    <e v="#REF!"/>
    <x v="290"/>
    <x v="37"/>
    <n v="-44516"/>
    <x v="1"/>
    <m/>
    <m/>
    <m/>
    <m/>
    <m/>
    <m/>
    <m/>
    <m/>
    <m/>
    <m/>
    <x v="1"/>
  </r>
  <r>
    <x v="1"/>
    <x v="2"/>
    <s v="SERVICIO"/>
    <s v="SIE"/>
    <s v="SUBASTA INVERSA ELECTRÓNICA"/>
    <x v="0"/>
    <s v="SIE-EEQ-GC023-2021"/>
    <m/>
    <n v="5330"/>
    <s v="SERVICIOS TÉCNICOS PARA CORTES Y RECONEXIONES PARA LA AGENCIA EL QUINCHE Y PUELLARO O EN OTROS SITIOS INDICADOS POR LA EMPRESA ELÉCTRICA QUITO DENTRO DE SU ÁREA DE SERVICIO."/>
    <x v="7"/>
    <n v="247138.49"/>
    <m/>
    <m/>
    <m/>
    <m/>
    <m/>
    <n v="247138.49"/>
    <m/>
    <n v="247138.49"/>
    <n v="0"/>
    <x v="291"/>
    <x v="37"/>
    <n v="-44517"/>
    <x v="12"/>
    <m/>
    <m/>
    <m/>
    <m/>
    <m/>
    <m/>
    <m/>
    <m/>
    <m/>
    <m/>
    <x v="1"/>
  </r>
  <r>
    <x v="1"/>
    <x v="1"/>
    <s v="BIEN"/>
    <s v="CE"/>
    <s v="CATÁLOGO ELECTRÓNICO"/>
    <x v="0"/>
    <s v="CATE-EEQ-GD002-2021"/>
    <s v="CE-20210002106027"/>
    <n v="22937"/>
    <s v="CONDUCTOR DE COBRE, DESNUDO CABLEADO SUAVE, 2 AWG 7 HILOS"/>
    <x v="0"/>
    <n v="39060"/>
    <m/>
    <m/>
    <m/>
    <m/>
    <m/>
    <n v="38296.47"/>
    <n v="38296.47"/>
    <n v="763.52999999999884"/>
    <n v="37532.94"/>
    <x v="289"/>
    <x v="274"/>
    <n v="2"/>
    <x v="10"/>
    <m/>
    <m/>
    <m/>
    <s v="ECUACABLE S.A."/>
    <s v="0992497025001"/>
    <m/>
    <m/>
    <m/>
    <m/>
    <m/>
    <x v="1"/>
  </r>
  <r>
    <x v="1"/>
    <x v="1"/>
    <s v="BIEN"/>
    <s v="CE"/>
    <s v="CATÁLOGO ELECTRÓNICO"/>
    <x v="1"/>
    <s v="CATE-EEQ-GD002-2021"/>
    <s v="CE-20210002106029"/>
    <n v="22937"/>
    <s v="CONDUCTOR DE COBRE, DESNUDO CABLEADO SUAVE, 1/0 AWG 19 HILOS"/>
    <x v="0"/>
    <n v="11500"/>
    <m/>
    <m/>
    <m/>
    <m/>
    <m/>
    <n v="11427.2"/>
    <n v="11427.2"/>
    <n v="72.799999999999272"/>
    <n v="11354.400000000001"/>
    <x v="289"/>
    <x v="274"/>
    <n v="2"/>
    <x v="10"/>
    <m/>
    <m/>
    <m/>
    <s v="ECUACABLE S.A."/>
    <s v="0992497025001"/>
    <m/>
    <m/>
    <m/>
    <m/>
    <m/>
    <x v="1"/>
  </r>
  <r>
    <x v="1"/>
    <x v="1"/>
    <s v="BIEN"/>
    <s v="CE"/>
    <s v="CATÁLOGO ELECTRÓNICO"/>
    <x v="1"/>
    <s v="CATE-EEQ-GD002-2021"/>
    <s v="CE-20210002106030"/>
    <n v="22937"/>
    <s v="CONDUCTOR DE COBRE, DESNUDO CABLEADO SUAVE, 4/0 AWG 19 HILOS"/>
    <x v="0"/>
    <n v="11350"/>
    <m/>
    <m/>
    <m/>
    <m/>
    <m/>
    <n v="11324.2"/>
    <n v="11324.2"/>
    <n v="25.799999999999272"/>
    <n v="11298.400000000001"/>
    <x v="289"/>
    <x v="274"/>
    <n v="2"/>
    <x v="10"/>
    <m/>
    <m/>
    <m/>
    <s v="ECUACABLE S.A."/>
    <s v="0992497025001"/>
    <m/>
    <m/>
    <m/>
    <m/>
    <m/>
    <x v="1"/>
  </r>
  <r>
    <x v="1"/>
    <x v="1"/>
    <s v="BIEN"/>
    <s v="SIE"/>
    <s v="SUBASTA INVERSA ELECTRÓNICA"/>
    <x v="0"/>
    <s v="SIE-EEQ-GD015-2021"/>
    <m/>
    <n v="22995"/>
    <s v="ADQUISICIÓN DE LUMINARIAS VAPOR DE SODIO, ALTA PRESIÓN CERRADAS, VARIAS POTENCIAS, CON CARCASA DE ALUMINIO, SIN FOTOCONTROL"/>
    <x v="7"/>
    <n v="4822487.5"/>
    <m/>
    <m/>
    <m/>
    <m/>
    <m/>
    <n v="4822487.5"/>
    <m/>
    <n v="4822487.5"/>
    <n v="0"/>
    <x v="292"/>
    <x v="37"/>
    <n v="-44518"/>
    <x v="1"/>
    <m/>
    <m/>
    <m/>
    <m/>
    <m/>
    <m/>
    <m/>
    <m/>
    <m/>
    <m/>
    <x v="0"/>
  </r>
  <r>
    <x v="1"/>
    <x v="3"/>
    <s v="SERVICIO"/>
    <s v="SIE"/>
    <s v="SUBASTA INVERSA ELECTRÓNICA"/>
    <x v="0"/>
    <s v="SIE-EEQ-GGS019-2021"/>
    <m/>
    <n v="5474"/>
    <s v="REPARACIÓN DE UN RODETE TIPO FRANCIS DE LA CENTRAL NAYÓN Y UN RODETE TIPO PELTON DE LA CENTRAL PASOCHOA"/>
    <x v="7"/>
    <n v="150000"/>
    <m/>
    <m/>
    <m/>
    <m/>
    <m/>
    <n v="150000"/>
    <m/>
    <e v="#REF!"/>
    <e v="#REF!"/>
    <x v="292"/>
    <x v="37"/>
    <n v="-44518"/>
    <x v="4"/>
    <s v="SOLA NARANJO IVAN JAVIER"/>
    <s v="FREIRE PASTOR CARLOS ROBERTO"/>
    <s v="SALAZAR ZUÑIGA ANDRES AUGUSTO"/>
    <m/>
    <m/>
    <m/>
    <m/>
    <m/>
    <m/>
    <m/>
    <x v="0"/>
  </r>
  <r>
    <x v="1"/>
    <x v="3"/>
    <s v="SERVICIO"/>
    <s v="SIE"/>
    <s v="SUBASTA INVERSA ELECTRÓNICA"/>
    <x v="0"/>
    <s v="SIE-EEQ-GGS030-2021"/>
    <m/>
    <n v="5553"/>
    <s v="REPARACIÓN DE COJINETES DE LAS CENTRALES PASOCHOA Y GUANGOPOLO"/>
    <x v="7"/>
    <n v="120000"/>
    <m/>
    <m/>
    <m/>
    <m/>
    <m/>
    <n v="120000"/>
    <m/>
    <n v="120000"/>
    <n v="0"/>
    <x v="292"/>
    <x v="37"/>
    <n v="-44518"/>
    <x v="0"/>
    <s v="SOLA NARANJO IVAN JAVIER"/>
    <s v="FREIRE PASTOR CARLOS ROBERTO"/>
    <s v="_x0009_LOPEZ RODRIGUEZ ROBERTO ALEXANDER"/>
    <m/>
    <m/>
    <m/>
    <m/>
    <m/>
    <m/>
    <m/>
    <x v="0"/>
  </r>
  <r>
    <x v="1"/>
    <x v="2"/>
    <s v="SERVICIO"/>
    <s v="COTBS"/>
    <s v="COTIZACIÓN BIENES Y SERVICIOS"/>
    <x v="0"/>
    <s v="COTBS-EEQ-GC002-2021"/>
    <m/>
    <n v="5295"/>
    <s v="SERVICIO DE INSTALACIÓN ELÉCTRICA: CAMBIO, REUBICACIÓN Y/O DE MEDIDORES; CAMBIO, REUBICACIÓN Y MANTENIMIENTO DE ACOMETIDAS Y MEDIDORES EN EL ÁREA DE SERVICIO ZONA PERIFÉRICA PARA LAS AGENCIAS SAN ANTONIO, PEDRO VICENTE MALDONADO, NANEGALITO O EN OTROS SITIOS INDICADOS POR LA EEQ DENTRO DE SU ÁREA DE SERVICIO"/>
    <x v="7"/>
    <n v="220228"/>
    <m/>
    <m/>
    <m/>
    <m/>
    <m/>
    <n v="220228"/>
    <m/>
    <n v="220228"/>
    <n v="0"/>
    <x v="293"/>
    <x v="37"/>
    <n v="-44519"/>
    <x v="9"/>
    <s v="URRESTA BURBANO NELSON EDUARDO"/>
    <s v="MUÑOZ RAZA EDWIN ANIBAL"/>
    <s v="CALDERON MUÑOZ BRYAN SEBASTIAN"/>
    <m/>
    <m/>
    <m/>
    <m/>
    <m/>
    <m/>
    <m/>
    <x v="0"/>
  </r>
  <r>
    <x v="1"/>
    <x v="3"/>
    <s v="BIEN"/>
    <s v="SIE"/>
    <s v="SUBASTA INVERSA ELECTRÓNICA"/>
    <x v="0"/>
    <s v="SIE-EEQ-GGS029-2021"/>
    <m/>
    <n v="22947"/>
    <s v="ADQUISICIÓN DE COMPUESTO DE MEJORAMIENTO DE SUELO PARA MALLAS DE PUESTA A TIERRA"/>
    <x v="2"/>
    <m/>
    <m/>
    <m/>
    <m/>
    <m/>
    <m/>
    <m/>
    <m/>
    <e v="#REF!"/>
    <e v="#REF!"/>
    <x v="294"/>
    <x v="275"/>
    <n v="70"/>
    <x v="2"/>
    <s v="OCAMPO MIRA EDITH MARÍA VANESA"/>
    <m/>
    <m/>
    <m/>
    <m/>
    <m/>
    <m/>
    <m/>
    <m/>
    <m/>
    <x v="0"/>
  </r>
  <r>
    <x v="1"/>
    <x v="8"/>
    <s v="OBRA"/>
    <s v="COTOB"/>
    <s v="COTIZACIÓN OBRAS"/>
    <x v="0"/>
    <s v="COTOB-EEQ-GPE03-2021"/>
    <m/>
    <n v="5610"/>
    <s v="CONSTRUCCIÓN AGENCIA INTEGRAL DE ATENCIÓN AL CLIENTE Y RECAUDACIÓN EL CHACO"/>
    <x v="7"/>
    <n v="499978.99"/>
    <m/>
    <m/>
    <m/>
    <m/>
    <m/>
    <n v="499978.99"/>
    <m/>
    <n v="499978.99"/>
    <n v="0"/>
    <x v="294"/>
    <x v="37"/>
    <n v="-44522"/>
    <x v="1"/>
    <s v="GRIJALVA CISNEROS KATHERINE LIZETH"/>
    <s v="CEVALLOS ARAUZ ANDREA MAGALY"/>
    <s v="OÑATE VEGA ANDREA CAROLINA"/>
    <m/>
    <m/>
    <m/>
    <m/>
    <m/>
    <m/>
    <m/>
    <x v="0"/>
  </r>
  <r>
    <x v="1"/>
    <x v="0"/>
    <s v="SERVICIO"/>
    <s v="INM"/>
    <s v="ARRENDAMIENTO BIENES INMUEBLES"/>
    <x v="0"/>
    <s v="INM-EEQ-GAF009-2021"/>
    <m/>
    <n v="5542"/>
    <s v="ARRIENDO DEL ESPACIO DE TERRENO UBICADO EN EL CERRO DE TRES CRUCES PARA EL FUNCIONAMIENTO DE EQUIPOS REPETIDORES DE RADIO VHF DE LA EMPRESA ELÉCTRICA QUITO"/>
    <x v="7"/>
    <n v="5940"/>
    <m/>
    <m/>
    <m/>
    <m/>
    <m/>
    <n v="3564"/>
    <m/>
    <n v="5940"/>
    <n v="-2376"/>
    <x v="294"/>
    <x v="37"/>
    <n v="-44522"/>
    <x v="6"/>
    <s v="ECHE QUINTERO WALTER"/>
    <m/>
    <m/>
    <m/>
    <m/>
    <m/>
    <m/>
    <m/>
    <m/>
    <m/>
    <x v="0"/>
  </r>
  <r>
    <x v="1"/>
    <x v="3"/>
    <s v="BIEN"/>
    <s v="SIE"/>
    <s v="SUBASTA INVERSA ELECTRÓNICA"/>
    <x v="0"/>
    <s v="SIE-EEQ-GGS031-2021"/>
    <m/>
    <n v="22604"/>
    <s v="ADQUISICIÓN DE PARARRAYOS Y AISLADORES VARIOS TIPOS PARA 46KV, 69 KV Y 138 KV"/>
    <x v="7"/>
    <n v="234421.62"/>
    <m/>
    <m/>
    <m/>
    <m/>
    <m/>
    <n v="234421.62"/>
    <m/>
    <n v="234421.62"/>
    <n v="0"/>
    <x v="294"/>
    <x v="37"/>
    <n v="-44522"/>
    <x v="0"/>
    <s v="ALOMOTO ALDANA CHRISTIAN MARIO"/>
    <s v="CARRERA SILVA JUAN GABRIEL"/>
    <s v="CARRERA ANALUISA VICTOR DAVID"/>
    <m/>
    <m/>
    <m/>
    <m/>
    <m/>
    <m/>
    <m/>
    <x v="0"/>
  </r>
  <r>
    <x v="1"/>
    <x v="4"/>
    <s v="SERVICIO"/>
    <s v="RES"/>
    <s v="CONTRATOS ENTRE ENTIDADES PÚBLICAS"/>
    <x v="0"/>
    <s v="RES-EEQ-GPL001-2021"/>
    <m/>
    <n v="5557"/>
    <s v="Servicio de internet corporativo para la Empresa Eléctrica Quito."/>
    <x v="4"/>
    <n v="84554.4"/>
    <m/>
    <m/>
    <m/>
    <m/>
    <m/>
    <n v="84554.4"/>
    <n v="84554.4"/>
    <n v="0"/>
    <n v="0"/>
    <x v="295"/>
    <x v="262"/>
    <n v="26"/>
    <x v="11"/>
    <s v="ARAUJO VILLALBA MIGUEL DANILO"/>
    <m/>
    <m/>
    <s v="Corporación Nacional de Telecomunicaciones CNT EP"/>
    <s v="1768152560001"/>
    <s v="María Alexandra Jácome Morales"/>
    <m/>
    <m/>
    <m/>
    <m/>
    <x v="0"/>
  </r>
  <r>
    <x v="1"/>
    <x v="8"/>
    <s v="OBRA"/>
    <s v="MCOB"/>
    <s v="MENOR CUANTÍA OBRAS"/>
    <x v="0"/>
    <s v="MCOB-EEQ-GPE004-2021"/>
    <m/>
    <n v="5497"/>
    <s v="CONSTRUCCIÓN DE ANCLAJES PARA TUBERÍA DE PRESIÓN EN CENTRALES HIDROELÉCTRICAS"/>
    <x v="7"/>
    <n v="201926"/>
    <m/>
    <m/>
    <m/>
    <m/>
    <m/>
    <n v="18881.009999999998"/>
    <m/>
    <n v="201926"/>
    <n v="-183044.99"/>
    <x v="295"/>
    <x v="37"/>
    <n v="-44524"/>
    <x v="7"/>
    <s v="SALAZAR NOLIVOS GABRIELA ELIZABETH"/>
    <m/>
    <m/>
    <m/>
    <m/>
    <m/>
    <m/>
    <m/>
    <m/>
    <m/>
    <x v="0"/>
  </r>
  <r>
    <x v="1"/>
    <x v="0"/>
    <s v="SERVICIO"/>
    <s v="LICBS"/>
    <s v="LICITACIÓN DE SERVICIOS"/>
    <x v="0"/>
    <s v="LICBS-EEQ-GAF06-2021"/>
    <m/>
    <n v="5613"/>
    <s v="Servicio de mantenimiento preventivo y correctivo de vehículos Hino"/>
    <x v="7"/>
    <n v="560000"/>
    <m/>
    <m/>
    <m/>
    <m/>
    <m/>
    <n v="544744.37"/>
    <m/>
    <n v="560000"/>
    <n v="-15255.630000000005"/>
    <x v="296"/>
    <x v="37"/>
    <n v="-44525"/>
    <x v="9"/>
    <s v="GALIANO PADILLA ALFREDO LEONARDO"/>
    <s v="NARANJO HERRERA HERNAN IVAN"/>
    <s v="TOAPANTA LUNA ROBERTO STALIN"/>
    <m/>
    <m/>
    <m/>
    <m/>
    <m/>
    <m/>
    <m/>
    <x v="0"/>
  </r>
  <r>
    <x v="1"/>
    <x v="4"/>
    <s v="SERVICIO"/>
    <s v="LIBS"/>
    <s v="LICITACIÓN DE SERVICIOS"/>
    <x v="0"/>
    <s v="LICBS-EEQ-GPL02-2021"/>
    <m/>
    <n v="22888"/>
    <s v="Renovación Tecnológica de los equipos de comunicaciones de la EEQ"/>
    <x v="8"/>
    <n v="1118754.73"/>
    <m/>
    <m/>
    <m/>
    <m/>
    <m/>
    <n v="1118754.73"/>
    <m/>
    <n v="1118754.73"/>
    <n v="0"/>
    <x v="297"/>
    <x v="37"/>
    <n v="-44526"/>
    <x v="11"/>
    <s v="GUEVARA MORA RONMEL FERNANDO"/>
    <s v="ARAUJO VILLALBA MIGUEL DANILO"/>
    <s v="CADENA PINARGOTE ALVARO SANTIAGO"/>
    <m/>
    <m/>
    <m/>
    <m/>
    <m/>
    <m/>
    <m/>
    <x v="0"/>
  </r>
  <r>
    <x v="1"/>
    <x v="8"/>
    <s v="OBRA"/>
    <s v="MCOB"/>
    <s v="MENOR CUANTÍA OBRAS"/>
    <x v="0"/>
    <s v="MCOB-EEQ-GPE005-2021"/>
    <m/>
    <n v="5626"/>
    <s v="CONSTRUCCIÓN Y MEJORAMIENTO DE CUBETOS EN TRANSFORMADORES DE LAS SUBESTACIONES DE LA EMPRESA ELÉCTRICA QUITO."/>
    <x v="8"/>
    <n v="176088.52"/>
    <m/>
    <m/>
    <m/>
    <m/>
    <m/>
    <n v="176088.52"/>
    <m/>
    <n v="176088.52"/>
    <n v="0"/>
    <x v="296"/>
    <x v="37"/>
    <n v="-44525"/>
    <x v="11"/>
    <s v="CEVALLOS RIVERA WENDY ZULAY"/>
    <m/>
    <m/>
    <m/>
    <m/>
    <m/>
    <m/>
    <m/>
    <m/>
    <m/>
    <x v="0"/>
  </r>
  <r>
    <x v="1"/>
    <x v="2"/>
    <s v="BIEN"/>
    <s v="GEN"/>
    <s v="GIRO ESPECÍFICO DEL NEGOCIO"/>
    <x v="0"/>
    <s v="RES-EEQ-GC002-2021"/>
    <m/>
    <n v="22973"/>
    <s v="ADQUISICIÓN DE MEDIDORES DE ENERGÍA ELÉCTRICA PARA SERVICIO RESIDENCIAL, COMERCIAL E INDUSTRIAL"/>
    <x v="0"/>
    <n v="3342930.88"/>
    <m/>
    <m/>
    <m/>
    <m/>
    <m/>
    <n v="3342930.88"/>
    <n v="3341563.43"/>
    <n v="1367.4499999997206"/>
    <n v="3341563.43"/>
    <x v="298"/>
    <x v="276"/>
    <n v="9"/>
    <x v="14"/>
    <m/>
    <m/>
    <m/>
    <s v="ALTA TENSIÓN ALTATEN S.A."/>
    <s v="1791189159001"/>
    <s v="Santiago Fabián Chacón Cajo"/>
    <m/>
    <m/>
    <m/>
    <m/>
    <x v="0"/>
  </r>
  <r>
    <x v="1"/>
    <x v="4"/>
    <s v="BIEN"/>
    <s v="SIE"/>
    <s v="SUBASTA INVERSA ELECTRÓNICA"/>
    <x v="0"/>
    <s v="SIE-EEQ-TIC008-2021"/>
    <m/>
    <n v="22695"/>
    <s v="ADQUISICIÓN DE DISPOSITIVOS POE (Power over Ethernet) PARA SITIOS DE REPETICIÓN DEL SISTEMA DE RADIOCOMUNICACIÓN DE LA EEQ"/>
    <x v="7"/>
    <n v="16800"/>
    <m/>
    <m/>
    <m/>
    <m/>
    <m/>
    <n v="16800"/>
    <m/>
    <n v="16800"/>
    <n v="0"/>
    <x v="296"/>
    <x v="37"/>
    <n v="-44525"/>
    <x v="4"/>
    <m/>
    <m/>
    <m/>
    <m/>
    <m/>
    <m/>
    <m/>
    <m/>
    <m/>
    <m/>
    <x v="0"/>
  </r>
  <r>
    <x v="1"/>
    <x v="4"/>
    <s v="SERVICIO"/>
    <s v="SIE"/>
    <s v="SUBASTA INVERSA ELECTRÓNICA"/>
    <x v="0"/>
    <s v="SIE-EEQ-TIC006-2021"/>
    <m/>
    <n v="5370"/>
    <s v="ERVICIO DE MANTENIMIENTO PREVENTIVO, CORRECTIVO Y SOPORTE TECNICO PARA EL SISTEMA DE CCTV IP, INSTALADO EN LAS SUBESTACIONES DE LA EEQ"/>
    <x v="7"/>
    <n v="73008.899999999994"/>
    <m/>
    <m/>
    <m/>
    <m/>
    <m/>
    <n v="73008.899999999994"/>
    <m/>
    <n v="73008.899999999994"/>
    <n v="0"/>
    <x v="296"/>
    <x v="37"/>
    <n v="-44525"/>
    <x v="2"/>
    <m/>
    <m/>
    <m/>
    <m/>
    <m/>
    <m/>
    <m/>
    <m/>
    <m/>
    <m/>
    <x v="0"/>
  </r>
  <r>
    <x v="1"/>
    <x v="3"/>
    <s v="SERVICIO"/>
    <s v="SIE"/>
    <s v="SUBASTA INVERSA ELECTRÓNICA"/>
    <x v="0"/>
    <s v="SIE-EEQ-GGS023-2021"/>
    <m/>
    <n v="5401"/>
    <s v="SERVICIO DE ANÁLISIS DE LAS PROPIEDADES FÍSICAS, QUÍMICAS, DIELÉCTRICAS Y CROMATOGRAFÍA DE GASES DISUELTOS EN EL ACEITE (DGA), PARA LOS TRANSFORMADORES DE POTENCIA DE LA EEQ"/>
    <x v="7"/>
    <n v="62050"/>
    <m/>
    <m/>
    <m/>
    <m/>
    <m/>
    <n v="62050"/>
    <m/>
    <n v="62050"/>
    <n v="0"/>
    <x v="296"/>
    <x v="37"/>
    <n v="-44525"/>
    <x v="0"/>
    <m/>
    <m/>
    <m/>
    <m/>
    <m/>
    <m/>
    <m/>
    <m/>
    <m/>
    <m/>
    <x v="0"/>
  </r>
  <r>
    <x v="1"/>
    <x v="0"/>
    <s v="BIEN"/>
    <s v="SIE"/>
    <s v="SUBASTA INVERSA ELECTRÓNICA"/>
    <x v="0"/>
    <s v="SIE-EEQ-GAF037-2021"/>
    <m/>
    <n v="22880"/>
    <s v="ADQUISICIÓN DE MATERIALES Y ACCESORIOS ELÉCTRICOS PARA EL MANTENIMIENTO DE GRÚAS Y CANASTILLAS DE LA EMPRESA ELÉCTRICA QUITO"/>
    <x v="7"/>
    <n v="17833.05"/>
    <m/>
    <m/>
    <m/>
    <m/>
    <m/>
    <n v="17833.05"/>
    <m/>
    <n v="17833.05"/>
    <n v="0"/>
    <x v="299"/>
    <x v="37"/>
    <n v="-44529"/>
    <x v="2"/>
    <m/>
    <m/>
    <m/>
    <m/>
    <m/>
    <m/>
    <m/>
    <m/>
    <m/>
    <m/>
    <x v="0"/>
  </r>
  <r>
    <x v="1"/>
    <x v="1"/>
    <s v="BIEN"/>
    <s v="SIE"/>
    <s v="SUBASTA INVERSA ELECTRÓNICA"/>
    <x v="0"/>
    <s v="SIE-EEQ-GD017-2021"/>
    <m/>
    <n v="22952"/>
    <s v="ADQUISICIÓN DE CINTAS ELÉCTRICAS, VARIOS TIPOS"/>
    <x v="7"/>
    <n v="132248.39000000001"/>
    <m/>
    <m/>
    <m/>
    <m/>
    <m/>
    <n v="132248.39000000001"/>
    <m/>
    <n v="132248.39000000001"/>
    <n v="0"/>
    <x v="300"/>
    <x v="37"/>
    <n v="-44531"/>
    <x v="2"/>
    <m/>
    <m/>
    <m/>
    <m/>
    <m/>
    <m/>
    <m/>
    <m/>
    <m/>
    <m/>
    <x v="0"/>
  </r>
  <r>
    <x v="1"/>
    <x v="0"/>
    <s v="BIEN"/>
    <s v="SIE"/>
    <s v="SUBASTA INVERSA ELECTRÓNICA"/>
    <x v="0"/>
    <s v="SIE-EEQ-GAF034-2021"/>
    <m/>
    <n v="22875"/>
    <s v="ADQUISICIÓN DE PERFILES DE ACERO ANGULOS Y PERFILES DE ACERO UPN, PARA LA CONSTRUCCIÓN DE HERRAJES Y ESTRUCTURAS METÁLICAS."/>
    <x v="7"/>
    <n v="239210.36"/>
    <m/>
    <m/>
    <m/>
    <m/>
    <m/>
    <n v="239210.36"/>
    <m/>
    <n v="239210.36"/>
    <n v="0"/>
    <x v="300"/>
    <x v="37"/>
    <n v="-44531"/>
    <x v="9"/>
    <m/>
    <m/>
    <m/>
    <m/>
    <m/>
    <m/>
    <m/>
    <m/>
    <m/>
    <m/>
    <x v="0"/>
  </r>
  <r>
    <x v="1"/>
    <x v="1"/>
    <s v="BIEN"/>
    <s v="SIE"/>
    <s v="SUBASTA INVERSA ELECTRÓNICA"/>
    <x v="0"/>
    <s v="SIE-EEQ-GD1B019-2021"/>
    <m/>
    <n v="22943"/>
    <s v="ADQUISICIÓN DE SECCIONADORES BARRA UNIPOLARES ABIERTOS, VARIOS TIPOS"/>
    <x v="2"/>
    <m/>
    <m/>
    <m/>
    <m/>
    <m/>
    <m/>
    <m/>
    <m/>
    <n v="0"/>
    <n v="0"/>
    <x v="301"/>
    <x v="277"/>
    <n v="37"/>
    <x v="9"/>
    <s v="MUÑOZ ONTANEDA CHRISTIAN RODRIGO"/>
    <s v="ZEA PINTO MIGUEL ANTONIO"/>
    <s v="CHASIPANTA GONZALEZ JOAQUIN ALFREDO"/>
    <m/>
    <m/>
    <m/>
    <m/>
    <m/>
    <m/>
    <m/>
    <x v="0"/>
  </r>
  <r>
    <x v="1"/>
    <x v="3"/>
    <s v="BIEN"/>
    <s v="SIE"/>
    <s v="SUBASTA INVERSA ELECTRÓNICA"/>
    <x v="0"/>
    <s v="SIE-EEQ-GGS032-2021"/>
    <m/>
    <n v="22605"/>
    <s v="ADQUISICIÓN DE UN EQUIPO DE TRATAMIENTO DE ACEITE DIELÉCTRICO"/>
    <x v="7"/>
    <n v="871600"/>
    <m/>
    <m/>
    <m/>
    <m/>
    <m/>
    <n v="871600"/>
    <m/>
    <n v="871600"/>
    <n v="0"/>
    <x v="301"/>
    <x v="37"/>
    <n v="-44538"/>
    <x v="1"/>
    <s v="ALOMOTO ALDANA CHRISTIAN MARIO"/>
    <s v="IDROVO VILLAGRAN JUAN PABLO"/>
    <s v="DELGADO BERMEO VICTOR HUGO"/>
    <m/>
    <m/>
    <m/>
    <m/>
    <m/>
    <m/>
    <m/>
    <x v="0"/>
  </r>
  <r>
    <x v="1"/>
    <x v="0"/>
    <s v="SERVICIO"/>
    <s v="CE"/>
    <s v="CATÁLOGO ELECTRÓNICO"/>
    <x v="0"/>
    <s v="CATE-EEQ-GAF013-2021"/>
    <s v="CE-20210002115151"/>
    <n v="5651"/>
    <s v="TRES BOCADITOS CON SERVICIO A LA MESA"/>
    <x v="0"/>
    <n v="2000"/>
    <m/>
    <m/>
    <m/>
    <m/>
    <m/>
    <n v="2000"/>
    <n v="2000"/>
    <n v="0"/>
    <n v="2000"/>
    <x v="302"/>
    <x v="248"/>
    <n v="1"/>
    <x v="2"/>
    <s v="N/A"/>
    <m/>
    <m/>
    <s v="Marañón Paredes María Luisa"/>
    <s v="1705424289001"/>
    <s v="Francisco Carrera"/>
    <m/>
    <m/>
    <m/>
    <m/>
    <x v="0"/>
  </r>
  <r>
    <x v="1"/>
    <x v="7"/>
    <s v="CONSULTORÍA"/>
    <s v="CPO"/>
    <s v="CONSULTORÍA CONCURSO PÚBLICO"/>
    <x v="0"/>
    <s v="CPO-EEQ-PSA001-2021"/>
    <m/>
    <n v="5527"/>
    <s v="MONITOREOS AMBIENTALES EN INSTALACIONES DE GENERACIÓN DE LA EMPRESA ELÉCTRICA QUITO"/>
    <x v="8"/>
    <n v="179821"/>
    <m/>
    <m/>
    <m/>
    <m/>
    <m/>
    <n v="101305.5"/>
    <m/>
    <n v="179821"/>
    <n v="-78515.5"/>
    <x v="303"/>
    <x v="37"/>
    <n v="-44539"/>
    <x v="4"/>
    <s v="VIZCAINO GUZMAN VERONICA ESPERANZA"/>
    <s v="LEMA LARA PABLO XAVIER"/>
    <s v="PERALTA ALMEIDA SEBASTIAN"/>
    <m/>
    <m/>
    <m/>
    <m/>
    <m/>
    <m/>
    <m/>
    <x v="0"/>
  </r>
  <r>
    <x v="1"/>
    <x v="0"/>
    <s v="BIEN"/>
    <s v="SIE"/>
    <s v="SUBASTA INVERSA ELECTRÓNICA"/>
    <x v="0"/>
    <s v="SIE-EEQ-GAF038-2021"/>
    <m/>
    <n v="22702"/>
    <s v="ADQUISICIÓN DE EQUIPOS DE SEGURIDAD INDUSTRIAL: alcoholímetro digital, barrera portátil para señalización, cono reflectivo de señalización."/>
    <x v="7"/>
    <n v="72196.69"/>
    <m/>
    <m/>
    <m/>
    <m/>
    <m/>
    <n v="72196.69"/>
    <m/>
    <n v="72196.69"/>
    <n v="0"/>
    <x v="303"/>
    <x v="37"/>
    <n v="-44539"/>
    <x v="9"/>
    <s v="CUEVA INGA CHRISTIAN EDUARDO"/>
    <s v="SEGOVIA PAEZ EDWIN GIOVANNY"/>
    <s v="GRANDA UNTUÑA DAVID FABRICIO"/>
    <m/>
    <m/>
    <m/>
    <m/>
    <m/>
    <m/>
    <m/>
    <x v="0"/>
  </r>
  <r>
    <x v="1"/>
    <x v="2"/>
    <s v="BIEN"/>
    <s v="SIE"/>
    <s v="SUBASTA INVERSA ELECTRÓNICA"/>
    <x v="0"/>
    <s v="SIE-EEQ-GC025-2021"/>
    <m/>
    <n v="22931"/>
    <s v="ADQUISICIÓN DE CONTADORES DE ENERGÍA ELÉCTRICA PARA CLIENTES COMERCIALES E INDUSTRIALES Y BASES METÁLICAS TIPO SOCKET PARA CONTADOR TRIFÁSICO."/>
    <x v="7"/>
    <n v="432813"/>
    <m/>
    <m/>
    <m/>
    <m/>
    <m/>
    <n v="432813"/>
    <m/>
    <n v="432813"/>
    <n v="0"/>
    <x v="303"/>
    <x v="37"/>
    <n v="-44539"/>
    <x v="11"/>
    <s v="BENITEZ BENALCAZAR LUIS ALBERTO"/>
    <s v="CHILUISA PALLO EDISON CLEBER"/>
    <s v="MUÑOZ YUMBULEMA CARLOS FERNANDO"/>
    <m/>
    <m/>
    <m/>
    <m/>
    <m/>
    <m/>
    <m/>
    <x v="0"/>
  </r>
  <r>
    <x v="1"/>
    <x v="2"/>
    <s v="SERVICIO"/>
    <s v="LICBS"/>
    <s v="LICITACIÓN BIENES Y SERVICIOS"/>
    <x v="0"/>
    <s v="LICBS-EEQ-GC002-2021"/>
    <m/>
    <n v="5288"/>
    <s v="SERVICIO DE INSTALACIÓN ELÉCTRICA; INSTALACIÓN, CAMBIO Y/O REUBICACIÓN DE MEDIDORES, MANTENIMIENTO DE ACOMETIDAS Y REPARACIONES EN LA ZONA PERIFÉRICA AGENCIA CONOCOTO O EN OTROS SITIOS INDICADOS POR LA EMPRESA ELÉCTRICA QUITO DENTRO DE SU ÁREA DE SERVICIO"/>
    <x v="8"/>
    <n v="495422.58"/>
    <m/>
    <m/>
    <m/>
    <m/>
    <m/>
    <n v="495422.58"/>
    <m/>
    <n v="495422.58"/>
    <n v="0"/>
    <x v="304"/>
    <x v="37"/>
    <n v="-44540"/>
    <x v="9"/>
    <s v="VASQUEZ GUAÑA HUGO ERNESTO"/>
    <s v="FLORES SANCHEZ CARLOS ALBERTO"/>
    <s v="MUÑOZ RAZA EDWIN ANIBAL"/>
    <m/>
    <m/>
    <m/>
    <m/>
    <m/>
    <m/>
    <m/>
    <x v="0"/>
  </r>
  <r>
    <x v="1"/>
    <x v="2"/>
    <s v="SERVICIO"/>
    <s v="LICBS"/>
    <s v="LICITACIÓN BIENES Y SERVICIOS"/>
    <x v="0"/>
    <s v="LICBS-EEQ-GC004-2021"/>
    <m/>
    <n v="5437"/>
    <s v="SERVICIO DE INSTALACIÓN ELÉCTRICA; INSTALACIÓN, CAMBIO Y/O REUBICACIÓN DE MEDIDORES, MANTENIMIENTO DE ACOMETIDAS Y REPARACIONES EN LA ZONA PERIFÉRICA AGENCIA CALDERÓN O EN OTROS SITIOS INDICADOS POR LA EMPRESA ELÉCTRICA QUITO DENTRO DE SU ÁREA DE SERVICIO"/>
    <x v="8"/>
    <n v="514636.58"/>
    <m/>
    <m/>
    <m/>
    <m/>
    <m/>
    <n v="514636.58"/>
    <m/>
    <n v="514636.58"/>
    <n v="0"/>
    <x v="304"/>
    <x v="37"/>
    <n v="-44540"/>
    <x v="11"/>
    <s v="URRESTA BURBANO NELSON EDUARDO"/>
    <s v="VASQUEZ GUAÑA HUGO ERNESTO"/>
    <s v="CALDERON MUÑOZ BRYAN SEBASTIAN"/>
    <m/>
    <m/>
    <m/>
    <m/>
    <m/>
    <m/>
    <m/>
    <x v="0"/>
  </r>
  <r>
    <x v="1"/>
    <x v="3"/>
    <s v="BIEN"/>
    <s v="SIE"/>
    <s v="SUBASTA INVERSA ELECTRÓNICA"/>
    <x v="0"/>
    <s v="SIE-EEQ-GGS033-2021"/>
    <m/>
    <n v="22753"/>
    <s v="ADQUISICIÓN DE EQUIPOS DE MEDICIÓN DE PARÁMETROS ELÉCTRICOS EN SUBESTACIONES DE LA EEQ"/>
    <x v="7"/>
    <n v="90630"/>
    <m/>
    <m/>
    <m/>
    <m/>
    <m/>
    <n v="90630"/>
    <m/>
    <n v="90630"/>
    <n v="0"/>
    <x v="305"/>
    <x v="37"/>
    <n v="-44543"/>
    <x v="4"/>
    <s v="BARAHONA IZA SANDRA CATALINA"/>
    <s v="IDROVO VILLAGRAN JUAN PABLO"/>
    <s v="ULLAURI ROSILLO MARLON VINICIO"/>
    <m/>
    <m/>
    <m/>
    <m/>
    <m/>
    <m/>
    <m/>
    <x v="0"/>
  </r>
  <r>
    <x v="1"/>
    <x v="4"/>
    <s v="BIEN"/>
    <s v="SIE"/>
    <s v="SUBASTA INVERSA ELECTRÓNICA"/>
    <x v="0"/>
    <s v="SIE-EEQ-GPL008-2021"/>
    <m/>
    <n v="22915"/>
    <s v="ADQUISICIÓN E INSTALACIÓN DE BATERÍAS 12V, 55AH, LIBRE DE MANTENIMIENTO TIPO SECO VRLA PARA UPS"/>
    <x v="7"/>
    <n v="46200"/>
    <m/>
    <m/>
    <m/>
    <m/>
    <m/>
    <n v="46200"/>
    <m/>
    <n v="46200"/>
    <n v="0"/>
    <x v="305"/>
    <x v="37"/>
    <n v="-44543"/>
    <x v="0"/>
    <m/>
    <m/>
    <m/>
    <m/>
    <m/>
    <m/>
    <m/>
    <m/>
    <m/>
    <m/>
    <x v="0"/>
  </r>
  <r>
    <x v="1"/>
    <x v="4"/>
    <s v="BIEN"/>
    <s v="SIE"/>
    <s v="SUBASTA INVERSA ELECTRÓNICA"/>
    <x v="0"/>
    <s v="SIE-EEQ-TIC007-2021"/>
    <m/>
    <n v="22970"/>
    <s v="ADQUISICIÓN DE 10 EQUIPO DIGITALIZADOR SCANNER ALIMENTADOR AUTOMATICO DE DOCUMENTOS Y MANTENIMIENTOS"/>
    <x v="7"/>
    <n v="20208.5"/>
    <m/>
    <m/>
    <m/>
    <m/>
    <m/>
    <n v="20208.5"/>
    <m/>
    <n v="20208.5"/>
    <n v="0"/>
    <x v="305"/>
    <x v="37"/>
    <n v="-44543"/>
    <x v="2"/>
    <m/>
    <m/>
    <m/>
    <m/>
    <m/>
    <m/>
    <m/>
    <m/>
    <m/>
    <m/>
    <x v="0"/>
  </r>
  <r>
    <x v="1"/>
    <x v="2"/>
    <s v="CONSULTORÍA"/>
    <s v="CDC"/>
    <s v="CONSULTORÍA CONTRATACIÓN DIRECTA"/>
    <x v="0"/>
    <s v="CDC-EEQ-GC001-2021"/>
    <m/>
    <n v="5572"/>
    <s v="FISCALIZACIÓN DE CONTRATOS DE CONTROL DE PÉRDIDAS COMERCIALES MEDIANTE MICROBALANCES DE ENERGÍA Y OTROS PROYECTOS"/>
    <x v="2"/>
    <m/>
    <m/>
    <m/>
    <m/>
    <m/>
    <m/>
    <m/>
    <m/>
    <n v="0"/>
    <n v="0"/>
    <x v="306"/>
    <x v="270"/>
    <n v="23"/>
    <x v="6"/>
    <m/>
    <m/>
    <m/>
    <m/>
    <m/>
    <m/>
    <m/>
    <m/>
    <m/>
    <m/>
    <x v="0"/>
  </r>
  <r>
    <x v="1"/>
    <x v="8"/>
    <s v="CONSULTORÍA"/>
    <s v="LCC"/>
    <s v="CONSULTORÍA LISTA CORTA"/>
    <x v="0"/>
    <s v="LCC-EEQ-GPE001-2021"/>
    <m/>
    <n v="5630"/>
    <s v="EJECUCIÓN DE ESTUDIOS DE SUELOS PARA VARIOS PROYECTOS DE LA DE LA EMPRESA ELÉCTRICA QUITO."/>
    <x v="7"/>
    <n v="64816.84"/>
    <m/>
    <m/>
    <m/>
    <m/>
    <m/>
    <n v="64816.84"/>
    <m/>
    <n v="64816.84"/>
    <n v="0"/>
    <x v="306"/>
    <x v="37"/>
    <n v="-44544"/>
    <x v="11"/>
    <s v="ESPINOSA YAGUARI HECTOR FABIAN"/>
    <s v="BASTIDAS CORNEJO CARLOS GUSTAVO_x0009_"/>
    <s v="FIGUEROA PARRA JOSE WASHINGTON"/>
    <m/>
    <m/>
    <m/>
    <m/>
    <m/>
    <m/>
    <m/>
    <x v="0"/>
  </r>
  <r>
    <x v="1"/>
    <x v="0"/>
    <s v="BIEN"/>
    <s v="SIE"/>
    <s v="SUBASTA INVERSA ELECTRÓNICA"/>
    <x v="0"/>
    <s v="SIE-EEQ-GAF025-2021"/>
    <m/>
    <n v="22684"/>
    <s v="ADQUISICIÓN CHOMPA VISIBLE IGNIFUGA REFLECTIVA"/>
    <x v="7"/>
    <n v="297840"/>
    <m/>
    <m/>
    <m/>
    <m/>
    <m/>
    <n v="297840"/>
    <m/>
    <n v="297840"/>
    <n v="0"/>
    <x v="306"/>
    <x v="37"/>
    <n v="-44544"/>
    <x v="2"/>
    <m/>
    <m/>
    <m/>
    <m/>
    <m/>
    <m/>
    <m/>
    <m/>
    <m/>
    <m/>
    <x v="0"/>
  </r>
  <r>
    <x v="1"/>
    <x v="1"/>
    <s v="BIEN"/>
    <s v="SIE"/>
    <s v="SUBASTA INVERSA ELECTRÓNICA"/>
    <x v="0"/>
    <s v="SIE-EEQ-GD018-2021"/>
    <m/>
    <n v="22961"/>
    <s v="ADQUISICIÓN DE GRAPAS PARA DERIVACIÓN DE LÍNEA EN CALIENTE, VARIOS TIPOS Y RANGOS."/>
    <x v="7"/>
    <n v="140623.6"/>
    <m/>
    <m/>
    <m/>
    <m/>
    <m/>
    <n v="140623.6"/>
    <m/>
    <n v="140623.6"/>
    <n v="0"/>
    <x v="306"/>
    <x v="37"/>
    <n v="-44544"/>
    <x v="9"/>
    <s v="MUÑOZ ONTANEDA CHRISTIAN RODRIGO"/>
    <s v="SALAZAR MARQUEZ MIGUEL ANGEL"/>
    <s v="CALVOPIÑA MOLINA WILSON ADALBERTO"/>
    <m/>
    <m/>
    <m/>
    <m/>
    <m/>
    <m/>
    <m/>
    <x v="0"/>
  </r>
  <r>
    <x v="1"/>
    <x v="3"/>
    <s v="BIEN"/>
    <s v="SIE"/>
    <s v="SUBASTA INVERSA ELECTRÓNICA"/>
    <x v="0"/>
    <s v="SIE-EEQ-GGS036-2021"/>
    <m/>
    <n v="22910"/>
    <s v="ADQUISICIÓN DE RETENEDORES, ORINGS Y PERFIL DE VITON PARA LAS CENTRALES DE GENERACIÓN DE LA E.E.Q."/>
    <x v="7"/>
    <n v="13313.43"/>
    <m/>
    <m/>
    <m/>
    <m/>
    <m/>
    <n v="13313.43"/>
    <m/>
    <n v="13313.43"/>
    <n v="0"/>
    <x v="307"/>
    <x v="37"/>
    <n v="-44545"/>
    <x v="9"/>
    <m/>
    <m/>
    <m/>
    <m/>
    <m/>
    <m/>
    <m/>
    <m/>
    <m/>
    <m/>
    <x v="0"/>
  </r>
  <r>
    <x v="1"/>
    <x v="3"/>
    <s v="SERVICIO"/>
    <s v="SIE"/>
    <s v="SUBASTA INVERSA ELECTRÓNICA"/>
    <x v="0"/>
    <s v="SIE-EEQ-GGS038-2021"/>
    <m/>
    <n v="5564"/>
    <s v="SERVICIO DE FUMIGACIÓN Y CONTROL DE MALEZA EN SUBESTACIONES ELECTRICAS DE LA EEQ"/>
    <x v="7"/>
    <n v="60000"/>
    <m/>
    <m/>
    <m/>
    <m/>
    <m/>
    <n v="60000"/>
    <m/>
    <n v="60000"/>
    <n v="0"/>
    <x v="308"/>
    <x v="37"/>
    <n v="-44551"/>
    <x v="9"/>
    <s v="ALOMOTO ALDANA CHRISTIAN MARIO"/>
    <s v="IDROVO VILLAGRAN JUAN PABLO"/>
    <s v="CARRERA ANALUISA VICTOR DAVID"/>
    <m/>
    <m/>
    <m/>
    <m/>
    <m/>
    <m/>
    <m/>
    <x v="0"/>
  </r>
  <r>
    <x v="1"/>
    <x v="3"/>
    <s v="BIEN"/>
    <s v="SIE"/>
    <s v="SUBASTA INVERSA ELECTRÓNICA"/>
    <x v="0"/>
    <s v="SIE-EEQ-GGS037-2021"/>
    <m/>
    <n v="22569"/>
    <s v="SUMINISTRO DEL “SISTEMA DE EXTRACCIÓN DE AIRE CENTRAL NAYÓN"/>
    <x v="7"/>
    <n v="25000"/>
    <m/>
    <m/>
    <m/>
    <m/>
    <m/>
    <n v="25000"/>
    <m/>
    <n v="25000"/>
    <n v="0"/>
    <x v="309"/>
    <x v="37"/>
    <n v="-44552"/>
    <x v="4"/>
    <s v="Ángel Patricio Mora Rodríguez"/>
    <m/>
    <m/>
    <m/>
    <m/>
    <m/>
    <m/>
    <m/>
    <m/>
    <m/>
    <x v="0"/>
  </r>
  <r>
    <x v="1"/>
    <x v="3"/>
    <s v="BIEN"/>
    <s v="SIE"/>
    <s v="SUBASTA INVERSA ELECTRÓNICA"/>
    <x v="0"/>
    <s v="SIE-EEQ-GGS035-2021"/>
    <m/>
    <n v="22805"/>
    <s v="ADQUISICIÓN DE CAJAS COMPLETAS DE HERRAMIENTAS PARA LOS GRUPOS ELÉCTRICO, MECÁNICO Y ELECTRÓNICO DEL DEPARTAMENTO DE MANTENIMIENTO DE CENTRALES DE LA EMPRESA ELÉCTRICA QUITO"/>
    <x v="7"/>
    <n v="24057.360000000001"/>
    <m/>
    <m/>
    <m/>
    <m/>
    <m/>
    <n v="24057.360000000001"/>
    <m/>
    <n v="24057.360000000001"/>
    <n v="0"/>
    <x v="308"/>
    <x v="37"/>
    <n v="-44551"/>
    <x v="4"/>
    <s v="PEÑAFIEL ALVARADO FREDDY MARCONI"/>
    <m/>
    <m/>
    <m/>
    <m/>
    <m/>
    <m/>
    <m/>
    <m/>
    <m/>
    <x v="0"/>
  </r>
  <r>
    <x v="1"/>
    <x v="1"/>
    <s v="BIEN"/>
    <s v="SIE"/>
    <s v="SUBASTA INVERSA ELECTRÓNICA"/>
    <x v="0"/>
    <s v="SIE-EEQ-GD1C022-2021"/>
    <m/>
    <n v="23058"/>
    <s v="ADQUISICIÓN DE LUMINARIAS TIPO LED, 200W-250W, SIN FOTOCONTROL, PARA TIPO DE VÍA M1"/>
    <x v="6"/>
    <n v="1184375"/>
    <m/>
    <m/>
    <m/>
    <m/>
    <m/>
    <n v="1184375"/>
    <m/>
    <e v="#REF!"/>
    <e v="#REF!"/>
    <x v="309"/>
    <x v="37"/>
    <n v="-44552"/>
    <x v="11"/>
    <s v="CARVAJAL CARRERA CARLOS ALBERTO"/>
    <s v="BARROSO BAÑO JUAN FRANCISCO"/>
    <s v="VACA BARRAGAN ESTEBAN SEBASTIAN"/>
    <m/>
    <m/>
    <m/>
    <m/>
    <m/>
    <m/>
    <m/>
    <x v="0"/>
  </r>
  <r>
    <x v="1"/>
    <x v="1"/>
    <s v="BIEN"/>
    <s v="SIE"/>
    <s v="SUBASTA INVERSA ELECTRÓNICA"/>
    <x v="0"/>
    <s v="SIE-EEQ-GD1C020-2021"/>
    <m/>
    <n v="23058"/>
    <s v="ADQUISICIÓN DE LUMINARIAS TIPO LED, 200W-250W, SIN FOTOCONTROL, PARA TIPO DE VÍA M1"/>
    <x v="3"/>
    <m/>
    <m/>
    <m/>
    <m/>
    <m/>
    <m/>
    <m/>
    <m/>
    <e v="#REF!"/>
    <e v="#REF!"/>
    <x v="310"/>
    <x v="266"/>
    <n v="6"/>
    <x v="11"/>
    <s v="CARVAJAL CARRERA CARLOS ALBERTO"/>
    <s v="BARROSO BAÑO JUAN FRANCISCO"/>
    <s v="VACA BARRAGAN ESTEBAN SEBASTIAN"/>
    <m/>
    <m/>
    <m/>
    <m/>
    <m/>
    <m/>
    <m/>
    <x v="0"/>
  </r>
  <r>
    <x v="1"/>
    <x v="1"/>
    <s v="BIEN"/>
    <s v="SIE"/>
    <s v="SUBASTA INVERSA ELECTRÓNICA"/>
    <x v="0"/>
    <s v="SIE-EEQ-GD021-2021"/>
    <m/>
    <n v="22962"/>
    <s v="GRAPA ALEACION AL, TERMINAL APERNADA TIPO PISTOLA, NO. 3/0 – 266.8 MCM"/>
    <x v="7"/>
    <n v="64371"/>
    <m/>
    <m/>
    <m/>
    <m/>
    <m/>
    <n v="64371"/>
    <m/>
    <n v="64371"/>
    <n v="0"/>
    <x v="311"/>
    <x v="37"/>
    <n v="-44550"/>
    <x v="4"/>
    <s v="MUÑOZ ONTANEDA CHRISTIAN RODRIGO"/>
    <m/>
    <m/>
    <m/>
    <m/>
    <m/>
    <m/>
    <m/>
    <m/>
    <m/>
    <x v="0"/>
  </r>
  <r>
    <x v="1"/>
    <x v="0"/>
    <s v="SERVICIO"/>
    <s v="SIE"/>
    <s v="SUBASTA INVERSA ELECTRÓNICA"/>
    <x v="0"/>
    <s v="SIE-EEQ-GAF044-2021"/>
    <m/>
    <n v="5615"/>
    <s v="SERVICIO DE GALVANIZADO EN CALIENTE PARA HERRAJES Y POSTES METÁLICOS ORNAMENTALES."/>
    <x v="7"/>
    <n v="247450"/>
    <m/>
    <m/>
    <m/>
    <m/>
    <m/>
    <n v="247450"/>
    <m/>
    <n v="247450"/>
    <n v="0"/>
    <x v="308"/>
    <x v="37"/>
    <n v="-44551"/>
    <x v="11"/>
    <s v="GALIANO PADILLA ALFREDO LEONARDO"/>
    <s v="NARANJO HERRERA HERNAN IVAN"/>
    <s v="CEVALLOS COLLAGUAZO MARCO FABIAN"/>
    <m/>
    <m/>
    <m/>
    <m/>
    <m/>
    <m/>
    <m/>
    <x v="0"/>
  </r>
  <r>
    <x v="1"/>
    <x v="0"/>
    <s v="BIEN"/>
    <s v="SIE"/>
    <s v="SUBASTA INVERSA ELECTRÓNICA"/>
    <x v="0"/>
    <s v="SIE-EEQ-GAF041-2021"/>
    <m/>
    <n v="22739"/>
    <s v="ADQUISICIÓN DE PLANCHAS Y ANILLOS PARA LA CONSTRUCCIÓN DE POSTES METÁLICOS ORNAMENTALES"/>
    <x v="7"/>
    <n v="9280"/>
    <m/>
    <m/>
    <m/>
    <m/>
    <m/>
    <n v="9820"/>
    <m/>
    <n v="9280"/>
    <n v="540"/>
    <x v="311"/>
    <x v="37"/>
    <n v="-44550"/>
    <x v="4"/>
    <s v="CEVALLOS COLLAGUAZO MARCO FABIAN"/>
    <m/>
    <m/>
    <m/>
    <m/>
    <m/>
    <m/>
    <m/>
    <m/>
    <m/>
    <x v="0"/>
  </r>
  <r>
    <x v="1"/>
    <x v="0"/>
    <s v="SERVICIO"/>
    <s v="SIE"/>
    <s v="SUBASTA INVERSA ELECTRÓNICA"/>
    <x v="0"/>
    <s v="SIE-EEQ-GAF040-2021"/>
    <m/>
    <n v="5435"/>
    <s v="CONTRATACIÓN DEL CURSO DE CAPACITACIÓN EN SAP BASIS Y SAP ABAP"/>
    <x v="7"/>
    <n v="24900"/>
    <m/>
    <m/>
    <m/>
    <m/>
    <m/>
    <m/>
    <m/>
    <n v="24900"/>
    <n v="-24900"/>
    <x v="310"/>
    <x v="37"/>
    <n v="-44546"/>
    <x v="4"/>
    <s v="CADENA AYALA YOLANDA ELIZABETH"/>
    <m/>
    <m/>
    <m/>
    <m/>
    <m/>
    <m/>
    <m/>
    <m/>
    <m/>
    <x v="0"/>
  </r>
  <r>
    <x v="1"/>
    <x v="2"/>
    <s v="CONSULTORÍA"/>
    <s v="CLC"/>
    <s v="CONSULTORÍA LISTA CORTA"/>
    <x v="0"/>
    <s v="LCC-EEQ-GC001-2021"/>
    <m/>
    <n v="5573"/>
    <s v="FISCALIZACIÓN DE CONTRATOS DE CONTROL DE PÉRDIDAS COMERCIALES MEDIANTE CAMBIO DE SISTEMAS DE MEDICIÓN, FACTURACIÓN MASIVA Y OTROS PROYECTOS"/>
    <x v="8"/>
    <n v="127969.28"/>
    <m/>
    <m/>
    <m/>
    <m/>
    <m/>
    <n v="127961.79"/>
    <m/>
    <n v="127969.28"/>
    <n v="-7.4900000000052387"/>
    <x v="309"/>
    <x v="37"/>
    <n v="-44552"/>
    <x v="0"/>
    <s v="MORENO MEJIA JORGE ANIBAL"/>
    <s v="ENRIQUEZ LOPEZ PABLO ROBERTO"/>
    <s v="TORRES MARMOL DIEGO JAVIER"/>
    <m/>
    <m/>
    <m/>
    <m/>
    <m/>
    <m/>
    <m/>
    <x v="0"/>
  </r>
  <r>
    <x v="1"/>
    <x v="2"/>
    <s v="SERVICIO"/>
    <s v="COTBS"/>
    <s v="COTIZACIÓN DE BIENES Y SERVICIOS"/>
    <x v="0"/>
    <s v="COTBS-EEQ-GC014-2021"/>
    <m/>
    <n v="5568"/>
    <s v="SERVICIO DE INSTALACIÓN ELÉCTRICA; INSTALACIÓN, CAMBIO Y/O REUBICACIÓN DE MEDIDORES, MANTENIMIENTO DE ACOMETIDAS Y REPARACIONES EN LA ZONA PERIFÉRICA AGENCIA EL QUINCHE, PUELLARO O EN OTROS SITIOS INDICADOS POR LA EMPRESA ELÉCTRICA QUITO DENTRO DE SU ÁREA DE SERVICIO"/>
    <x v="8"/>
    <n v="295200"/>
    <m/>
    <m/>
    <m/>
    <m/>
    <m/>
    <n v="295199.94"/>
    <m/>
    <n v="295200"/>
    <n v="-5.9999999997671694E-2"/>
    <x v="311"/>
    <x v="37"/>
    <n v="-44550"/>
    <x v="1"/>
    <s v="VASQUEZ GUAÑA HUGO ERNESTO"/>
    <s v="CALDERON MUÑOZ BRYAN SEBASTIAN"/>
    <s v="SANTANDER QUIROZ GUSTAVO EDMUNDO"/>
    <m/>
    <m/>
    <m/>
    <m/>
    <m/>
    <m/>
    <m/>
    <x v="0"/>
  </r>
  <r>
    <x v="1"/>
    <x v="3"/>
    <s v="CONSULTORÍA"/>
    <s v="CDC"/>
    <s v="CONSULTORÍA CONTRATACIÓN DIRECTA"/>
    <x v="0"/>
    <s v="CDC-EEQ-GGS002-2021"/>
    <m/>
    <n v="5415"/>
    <s v="DISEÑO DE INGENIERÍA DE DETALLE PARA EL MEJORAMIENTO DEL SISTEMA DE REFRIGERACIÓN DE LA CENTRAL CUMBAYÁ Y DE LA UNIDAD Nro. 6 DE LA CENTRAL GUANGOPOLO DE LA EEQ"/>
    <x v="7"/>
    <n v="55900"/>
    <m/>
    <m/>
    <m/>
    <m/>
    <m/>
    <n v="59900"/>
    <m/>
    <n v="55900"/>
    <n v="4000"/>
    <x v="311"/>
    <x v="37"/>
    <n v="-44550"/>
    <x v="6"/>
    <s v="MENESES HUGO PATRICIO"/>
    <m/>
    <m/>
    <m/>
    <m/>
    <m/>
    <m/>
    <m/>
    <m/>
    <m/>
    <x v="0"/>
  </r>
  <r>
    <x v="1"/>
    <x v="2"/>
    <s v="BIEN"/>
    <s v="LICBS"/>
    <s v="LICITACIÓN DE BIENES Y SERVICIOS"/>
    <x v="0"/>
    <s v="LICB-EEQ-GC005-2021"/>
    <m/>
    <n v="23055"/>
    <s v="Adquisición e implantación de un Sistema de Medición Avanzada (AMI) para el área de servicio de: Empresa Eléctrica Ambato Regional Centro Norte S.A. (EEASA), Empresa Eléctrica Provincial Cotopaxi S.A. (ELEPCOSA), Empresa Eléctrica Regional Norte S.A. (EMELNORTE), Empresa Eléctrica Quito S.A. (EEQ) y Empresa Eléctrica Regional Centro Sur C.A. (CENTROSUR)"/>
    <x v="8"/>
    <n v="16504197.24"/>
    <m/>
    <m/>
    <m/>
    <m/>
    <m/>
    <n v="16504197.24"/>
    <m/>
    <n v="16504197.24"/>
    <n v="0"/>
    <x v="309"/>
    <x v="37"/>
    <n v="-44552"/>
    <x v="7"/>
    <s v="MUÑOZ CUEVA MAURICIO ROLANDO"/>
    <s v="CHIMARRO MORALES DIEGO FABIAN"/>
    <s v="MUÑOZ YUMBULEMA CARLOS FERNANDO"/>
    <m/>
    <m/>
    <m/>
    <m/>
    <m/>
    <m/>
    <m/>
    <x v="0"/>
  </r>
  <r>
    <x v="1"/>
    <x v="8"/>
    <s v="CONSULTORÍA"/>
    <s v="CDC"/>
    <s v="CONSULTORÍA CONTRATACIÓN DIRECTA"/>
    <x v="0"/>
    <s v="CDC-EEQ-GPE002-2021"/>
    <m/>
    <n v="5664"/>
    <s v="IMPLEMENTACIÓN DEL SISTEMA DE GESTIÓN DE ENERGÍA BASADO EN LA NORMA ISO 50 001:2018"/>
    <x v="4"/>
    <n v="51093.279999999999"/>
    <m/>
    <m/>
    <m/>
    <m/>
    <m/>
    <n v="45619"/>
    <n v="45619"/>
    <e v="#REF!"/>
    <e v="#REF!"/>
    <x v="312"/>
    <x v="228"/>
    <n v="25"/>
    <x v="6"/>
    <s v="HARO BAEZ ESTEBAN ANDRES"/>
    <m/>
    <m/>
    <s v="ARCOS ACOSTA EDDISON HERIBERTO"/>
    <s v="1802324424001;"/>
    <m/>
    <m/>
    <m/>
    <m/>
    <m/>
    <x v="0"/>
  </r>
  <r>
    <x v="1"/>
    <x v="0"/>
    <s v="BIEN"/>
    <s v="CE"/>
    <s v="CATÁLOGO ELECTRÓNICO"/>
    <x v="0"/>
    <s v="CATE-EEQ-GAF011-2021"/>
    <s v="CE-20210002123332"/>
    <n v="22949"/>
    <s v="Silla Chukuy"/>
    <x v="0"/>
    <n v="93094.720000000001"/>
    <m/>
    <m/>
    <m/>
    <m/>
    <m/>
    <n v="87920"/>
    <n v="87920"/>
    <n v="5174.7200000000012"/>
    <n v="0"/>
    <x v="311"/>
    <x v="266"/>
    <n v="2"/>
    <x v="7"/>
    <s v="N/A"/>
    <m/>
    <m/>
    <s v="Andrango Quimbiamba Pablo Miguel"/>
    <s v="1003653456001"/>
    <s v="Margarita Alejandra Pérez Morales"/>
    <m/>
    <m/>
    <m/>
    <m/>
    <x v="0"/>
  </r>
  <r>
    <x v="1"/>
    <x v="0"/>
    <s v="BIEN"/>
    <s v="CE"/>
    <s v="CATÁLOGO ELECTRÓNICO"/>
    <x v="1"/>
    <s v="CATE-EEQ-GAF011-2021"/>
    <s v="CE-20210002123333"/>
    <n v="22949"/>
    <s v="Sillón Qhapax"/>
    <x v="0"/>
    <n v="2850.74"/>
    <m/>
    <m/>
    <m/>
    <m/>
    <m/>
    <n v="507.6"/>
    <n v="507.6"/>
    <n v="2343.14"/>
    <n v="0"/>
    <x v="311"/>
    <x v="266"/>
    <n v="2"/>
    <x v="7"/>
    <s v="N/A"/>
    <m/>
    <m/>
    <s v="TELLO ARTEAGA VICTOR HUGO EDGAR"/>
    <s v="1700505835001"/>
    <s v="Margarita Alejandra Pérez Morales"/>
    <m/>
    <m/>
    <m/>
    <m/>
    <x v="0"/>
  </r>
  <r>
    <x v="1"/>
    <x v="0"/>
    <s v="BIEN"/>
    <s v="CE"/>
    <s v="CATÁLOGO ELECTRÓNICO"/>
    <x v="1"/>
    <s v="CATE-EEQ-GAF011-2021"/>
    <s v="CE-20210002123334"/>
    <n v="22949"/>
    <s v="Silla de visita"/>
    <x v="0"/>
    <n v="11578.4"/>
    <m/>
    <m/>
    <m/>
    <m/>
    <m/>
    <n v="1668.7"/>
    <n v="1668.7"/>
    <n v="9909.6999999999989"/>
    <n v="0"/>
    <x v="311"/>
    <x v="266"/>
    <n v="2"/>
    <x v="7"/>
    <s v="N/A"/>
    <m/>
    <m/>
    <s v="TELLO ARTEAGA VICTOR HUGO EDGAR"/>
    <s v="1700505835001"/>
    <s v="Margarita Alejandra Pérez Morales"/>
    <m/>
    <m/>
    <m/>
    <m/>
    <x v="0"/>
  </r>
  <r>
    <x v="1"/>
    <x v="0"/>
    <s v="BIEN"/>
    <s v="CE"/>
    <s v="CATÁLOGO ELECTRÓNICO"/>
    <x v="1"/>
    <s v="CATE-EEQ-GAF011-2021"/>
    <s v="CE-20210002123335"/>
    <n v="22949"/>
    <s v="Silla estudiantil (metal – polipropileno)"/>
    <x v="0"/>
    <n v="2084.16"/>
    <m/>
    <m/>
    <m/>
    <m/>
    <m/>
    <n v="2084.16"/>
    <n v="2084.16"/>
    <n v="0"/>
    <n v="0"/>
    <x v="311"/>
    <x v="266"/>
    <n v="2"/>
    <x v="7"/>
    <s v="N/A"/>
    <m/>
    <m/>
    <s v="Guacho Cóndor Neptali"/>
    <s v="1705324927001"/>
    <s v="Margarita Alejandra Pérez Morales"/>
    <m/>
    <m/>
    <m/>
    <m/>
    <x v="0"/>
  </r>
  <r>
    <x v="1"/>
    <x v="0"/>
    <s v="BIEN"/>
    <s v="CE"/>
    <s v="CATÁLOGO ELECTRÓNICO"/>
    <x v="1"/>
    <s v="CATE-EEQ-GAF011-2021"/>
    <s v="CE-20210002123338"/>
    <n v="22949"/>
    <s v="Sofá tripersonal"/>
    <x v="0"/>
    <n v="4623"/>
    <m/>
    <m/>
    <m/>
    <m/>
    <m/>
    <n v="845"/>
    <n v="845"/>
    <n v="3778"/>
    <n v="0"/>
    <x v="311"/>
    <x v="266"/>
    <n v="2"/>
    <x v="7"/>
    <s v="N/A"/>
    <m/>
    <m/>
    <s v="TELLO ARTEAGA VICTOR HUGO EDGAR"/>
    <s v="1700505835001"/>
    <s v="Margarita Alejandra Pérez Morales"/>
    <m/>
    <m/>
    <m/>
    <m/>
    <x v="0"/>
  </r>
  <r>
    <x v="1"/>
    <x v="0"/>
    <s v="BIEN"/>
    <s v="CE"/>
    <s v="CATÁLOGO ELECTRÓNICO"/>
    <x v="1"/>
    <s v="CATE-EEQ-GAF011-2021"/>
    <s v="CE-20210002123339"/>
    <n v="22949"/>
    <s v="Sofá bipersonal"/>
    <x v="0"/>
    <n v="674.56"/>
    <m/>
    <m/>
    <m/>
    <m/>
    <m/>
    <n v="117.2"/>
    <n v="117.2"/>
    <n v="557.3599999999999"/>
    <n v="0"/>
    <x v="311"/>
    <x v="266"/>
    <n v="2"/>
    <x v="7"/>
    <s v="N/A"/>
    <m/>
    <m/>
    <s v="TELLO ARTEAGA VICTOR HUGO EDGAR"/>
    <s v="1700505835001"/>
    <s v="Margarita Alejandra Pérez Morales"/>
    <m/>
    <m/>
    <m/>
    <m/>
    <x v="0"/>
  </r>
  <r>
    <x v="1"/>
    <x v="0"/>
    <s v="BIEN"/>
    <s v="CE"/>
    <s v="CATÁLOGO ELECTRÓNICO"/>
    <x v="1"/>
    <s v="CATE-EEQ-GAF011-2021"/>
    <s v="CE-20210002123342"/>
    <n v="22949"/>
    <s v="Sofá Unipersonal"/>
    <x v="0"/>
    <n v="904.5"/>
    <m/>
    <m/>
    <m/>
    <m/>
    <m/>
    <n v="169.62"/>
    <n v="169.62"/>
    <n v="734.88"/>
    <n v="0"/>
    <x v="311"/>
    <x v="266"/>
    <n v="2"/>
    <x v="7"/>
    <s v="N/A"/>
    <m/>
    <m/>
    <s v="TELLO ARTEAGA VICTOR HUGO EDGAR"/>
    <s v="1700505835001"/>
    <s v="Margarita Alejandra Pérez Morales"/>
    <m/>
    <m/>
    <m/>
    <m/>
    <x v="0"/>
  </r>
  <r>
    <x v="1"/>
    <x v="0"/>
    <s v="BIEN"/>
    <s v="CE"/>
    <s v="CATÁLOGO ELECTRÓNICO"/>
    <x v="1"/>
    <s v="CATE-EEQ-GAF011-2021"/>
    <s v="CE-20210002123343"/>
    <n v="22949"/>
    <s v="Camilla (1900mm X 740mm X 816mm)"/>
    <x v="0"/>
    <n v="871.36"/>
    <m/>
    <m/>
    <m/>
    <m/>
    <m/>
    <n v="871.36"/>
    <n v="871.36"/>
    <n v="0"/>
    <n v="0"/>
    <x v="311"/>
    <x v="266"/>
    <n v="2"/>
    <x v="7"/>
    <s v="N/A"/>
    <m/>
    <m/>
    <s v="MURMINACHO CHILUISA JOSE MANUEL"/>
    <s v="_x0009_1713651899001"/>
    <s v="Margarita Alejandra Pérez Morales"/>
    <m/>
    <m/>
    <m/>
    <m/>
    <x v="0"/>
  </r>
  <r>
    <x v="1"/>
    <x v="0"/>
    <s v="BIEN"/>
    <s v="CE"/>
    <s v="CATÁLOGO ELECTRÓNICO"/>
    <x v="1"/>
    <s v="CATE-EEQ-GAF011-2021"/>
    <s v="CE-20210002123366"/>
    <n v="22949"/>
    <s v="DIVISIÓN MÉDICA"/>
    <x v="0"/>
    <n v="791.44"/>
    <m/>
    <m/>
    <m/>
    <m/>
    <m/>
    <n v="791.44"/>
    <n v="791.44"/>
    <n v="0"/>
    <n v="0"/>
    <x v="311"/>
    <x v="266"/>
    <n v="2"/>
    <x v="7"/>
    <s v="N/A"/>
    <m/>
    <m/>
    <s v="MOBILIARIO Y AMBIENTES METMEL S A"/>
    <s v="1792835941001"/>
    <s v="Margarita Alejandra Pérez Morales"/>
    <m/>
    <m/>
    <m/>
    <m/>
    <x v="0"/>
  </r>
  <r>
    <x v="1"/>
    <x v="0"/>
    <s v="BIEN"/>
    <s v="CE"/>
    <s v="CATÁLOGO ELECTRÓNICO"/>
    <x v="1"/>
    <s v="CATE-EEQ-GAF011-2021"/>
    <s v="CE-20210002123368"/>
    <n v="22949"/>
    <s v="ARCHIVADOR 480mmX630mmX1300mm"/>
    <x v="0"/>
    <n v="4536.0600000000004"/>
    <m/>
    <m/>
    <m/>
    <m/>
    <m/>
    <n v="1536.24"/>
    <n v="1536.24"/>
    <n v="2999.8200000000006"/>
    <n v="0"/>
    <x v="311"/>
    <x v="266"/>
    <n v="2"/>
    <x v="7"/>
    <s v="N/A"/>
    <m/>
    <m/>
    <s v="GALLEGOS HERRERA MAURO VINICIO"/>
    <s v="1708243777001"/>
    <s v="Margarita Alejandra Pérez Morales"/>
    <m/>
    <m/>
    <m/>
    <m/>
    <x v="0"/>
  </r>
  <r>
    <x v="1"/>
    <x v="0"/>
    <s v="BIEN"/>
    <s v="CE"/>
    <s v="CATÁLOGO ELECTRÓNICO"/>
    <x v="1"/>
    <s v="CATE-EEQ-GAF011-2021"/>
    <s v="CE-20210002123369"/>
    <n v="22949"/>
    <s v="Armario 900mm x 350mm x 2000mm"/>
    <x v="0"/>
    <n v="1077.1199999999999"/>
    <m/>
    <m/>
    <m/>
    <m/>
    <m/>
    <n v="318.22000000000003"/>
    <n v="318.22000000000003"/>
    <n v="758.89999999999986"/>
    <n v="0"/>
    <x v="311"/>
    <x v="266"/>
    <n v="2"/>
    <x v="7"/>
    <s v="N/A"/>
    <m/>
    <m/>
    <s v="Pujota Quimbiamba Edison Yeovanny"/>
    <s v="1003020680001"/>
    <s v="Margarita Alejandra Pérez Morales"/>
    <m/>
    <m/>
    <m/>
    <m/>
    <x v="0"/>
  </r>
  <r>
    <x v="1"/>
    <x v="0"/>
    <s v="BIEN"/>
    <s v="CE"/>
    <s v="CATÁLOGO ELECTRÓNICO"/>
    <x v="1"/>
    <s v="CATE-EEQ-GAF011-2021"/>
    <s v="CE-20210002123371"/>
    <n v="22949"/>
    <s v="Escritorio en L Minka I 1500 mm x 1500 mm, con cajonera"/>
    <x v="0"/>
    <n v="26879.3"/>
    <m/>
    <m/>
    <m/>
    <m/>
    <m/>
    <n v="6192"/>
    <n v="6192"/>
    <n v="20687.3"/>
    <n v="0"/>
    <x v="311"/>
    <x v="266"/>
    <n v="2"/>
    <x v="7"/>
    <s v="N/A"/>
    <m/>
    <m/>
    <s v="Andrango Quimbiamba Pablo Miguel"/>
    <s v="1003653456001"/>
    <s v="Margarita Alejandra Pérez Morales"/>
    <m/>
    <m/>
    <m/>
    <m/>
    <x v="0"/>
  </r>
  <r>
    <x v="1"/>
    <x v="0"/>
    <s v="BIEN"/>
    <s v="CE"/>
    <s v="CATÁLOGO ELECTRÓNICO"/>
    <x v="1"/>
    <s v="CATE-EEQ-GAF011-2021"/>
    <s v="CE-20210002123372"/>
    <n v="22949"/>
    <s v="MESA DE REUNIONES CIRCULAR II 900MM DE DIÁMETRO"/>
    <x v="0"/>
    <n v="1567.02"/>
    <m/>
    <m/>
    <m/>
    <m/>
    <m/>
    <n v="732"/>
    <n v="732"/>
    <n v="835.02"/>
    <n v="0"/>
    <x v="311"/>
    <x v="266"/>
    <n v="2"/>
    <x v="7"/>
    <s v="N/A"/>
    <m/>
    <m/>
    <s v="TELLO ARTEAGA VICTOR HUGO EDGAR"/>
    <s v="1700505835001"/>
    <s v="Margarita Alejandra Pérez Morales"/>
    <m/>
    <m/>
    <m/>
    <m/>
    <x v="0"/>
  </r>
  <r>
    <x v="1"/>
    <x v="0"/>
    <s v="BIEN"/>
    <s v="CE"/>
    <s v="CATÁLOGO ELECTRÓNICO"/>
    <x v="1"/>
    <s v="CATE-EEQ-GAF011-2021"/>
    <s v="CE-20210002123373"/>
    <n v="22949"/>
    <s v="Mesa auxiliar sala de espera"/>
    <x v="0"/>
    <n v="404.92"/>
    <m/>
    <m/>
    <m/>
    <m/>
    <m/>
    <n v="179"/>
    <n v="179"/>
    <n v="225.92000000000002"/>
    <n v="0"/>
    <x v="311"/>
    <x v="266"/>
    <n v="2"/>
    <x v="7"/>
    <s v="N/A"/>
    <m/>
    <m/>
    <s v="Amangandi Amanta Danilo Paul"/>
    <s v="0202129599001"/>
    <s v="Margarita Alejandra Pérez Morales"/>
    <m/>
    <m/>
    <m/>
    <m/>
    <x v="0"/>
  </r>
  <r>
    <x v="1"/>
    <x v="0"/>
    <s v="BIEN"/>
    <s v="CE"/>
    <s v="CATÁLOGO ELECTRÓNICO"/>
    <x v="1"/>
    <s v="CATE-EEQ-GAF011-2021"/>
    <s v="CE-20210002123375"/>
    <n v="22949"/>
    <s v="BANCA - VESTIDOR"/>
    <x v="0"/>
    <n v="2279.6799999999998"/>
    <m/>
    <m/>
    <m/>
    <m/>
    <m/>
    <n v="2279.6799999999998"/>
    <n v="2279.6799999999998"/>
    <n v="0"/>
    <n v="0"/>
    <x v="311"/>
    <x v="266"/>
    <n v="2"/>
    <x v="7"/>
    <s v="N/A"/>
    <m/>
    <m/>
    <s v="Guacho Cóndor Neptali"/>
    <s v="1705324927001"/>
    <s v="Margarita Alejandra Pérez Morales"/>
    <m/>
    <m/>
    <m/>
    <m/>
    <x v="0"/>
  </r>
  <r>
    <x v="1"/>
    <x v="0"/>
    <s v="BIEN"/>
    <s v="CE"/>
    <s v="CATÁLOGO ELECTRÓNICO"/>
    <x v="1"/>
    <s v="CATE-EEQ-GAF011-2021"/>
    <s v="CE-20210002123376"/>
    <n v="22949"/>
    <s v="Escritorio recto Minka I 1200mm x 600mm"/>
    <x v="0"/>
    <n v="49075.9"/>
    <m/>
    <m/>
    <m/>
    <m/>
    <m/>
    <n v="10403"/>
    <n v="10403"/>
    <n v="38672.9"/>
    <n v="0"/>
    <x v="311"/>
    <x v="266"/>
    <n v="2"/>
    <x v="7"/>
    <s v="N/A"/>
    <m/>
    <m/>
    <s v="Andrango Quimbiamba Pablo Miguel"/>
    <s v="1003653456001"/>
    <s v="Margarita Alejandra Pérez Morales"/>
    <m/>
    <m/>
    <m/>
    <m/>
    <x v="0"/>
  </r>
  <r>
    <x v="1"/>
    <x v="0"/>
    <s v="BIEN"/>
    <s v="CE"/>
    <s v="CATÁLOGO ELECTRÓNICO"/>
    <x v="1"/>
    <s v="CATE-EEQ-GAF011-2021"/>
    <s v="CE-20210002123377"/>
    <n v="22949"/>
    <s v="Escritorio recto Minka II sin cajonera 1200mm x 600mm"/>
    <x v="0"/>
    <n v="13848.12"/>
    <m/>
    <m/>
    <m/>
    <m/>
    <m/>
    <n v="2407.6799999999998"/>
    <n v="2407.6799999999998"/>
    <n v="11440.44"/>
    <n v="0"/>
    <x v="311"/>
    <x v="266"/>
    <n v="2"/>
    <x v="7"/>
    <s v="N/A"/>
    <m/>
    <m/>
    <s v="Pujota Quimbiamba Edison Yeovanny"/>
    <s v="1003020680001"/>
    <s v="Margarita Alejandra Pérez Morales"/>
    <m/>
    <m/>
    <m/>
    <m/>
    <x v="0"/>
  </r>
  <r>
    <x v="1"/>
    <x v="0"/>
    <s v="BIEN"/>
    <s v="CE"/>
    <s v="CATÁLOGO ELECTRÓNICO"/>
    <x v="1"/>
    <s v="CATE-EEQ-GAF011-2021"/>
    <s v="CE-20210002123378"/>
    <n v="22949"/>
    <s v="Silla de espera tripersonal"/>
    <x v="0"/>
    <n v="2762.64"/>
    <m/>
    <m/>
    <m/>
    <m/>
    <m/>
    <n v="1473"/>
    <n v="1473"/>
    <n v="1289.6399999999999"/>
    <n v="0"/>
    <x v="311"/>
    <x v="266"/>
    <n v="2"/>
    <x v="7"/>
    <s v="N/A"/>
    <m/>
    <m/>
    <s v="Amangandi Amanta Danilo Paul"/>
    <s v="0202129599001"/>
    <s v="Margarita Alejandra Pérez Morales"/>
    <m/>
    <m/>
    <m/>
    <m/>
    <x v="0"/>
  </r>
  <r>
    <x v="1"/>
    <x v="0"/>
    <s v="BIEN"/>
    <s v="CE"/>
    <s v="CATÁLOGO ELECTRÓNICO"/>
    <x v="1"/>
    <s v="CATE-EEQ-GAF011-2021"/>
    <s v="CE-20210002123379"/>
    <n v="22949"/>
    <s v="MESA - 6 PERSONAS"/>
    <x v="0"/>
    <n v="523.35"/>
    <m/>
    <m/>
    <m/>
    <m/>
    <m/>
    <n v="523.35"/>
    <n v="523.35"/>
    <n v="0"/>
    <n v="0"/>
    <x v="311"/>
    <x v="266"/>
    <n v="2"/>
    <x v="7"/>
    <s v="N/A"/>
    <m/>
    <m/>
    <s v="VITERI GOMEZ MARGOTH EDITH"/>
    <s v="1709378580001"/>
    <s v="Margarita Alejandra Pérez Morales"/>
    <m/>
    <m/>
    <m/>
    <m/>
    <x v="0"/>
  </r>
  <r>
    <x v="1"/>
    <x v="0"/>
    <s v="BIEN"/>
    <s v="CE"/>
    <s v="CATÁLOGO ELECTRÓNICO"/>
    <x v="1"/>
    <s v="CATE-EEQ-GAF011-2021"/>
    <s v="CE-20210002123380"/>
    <n v="22949"/>
    <s v="Archivador bajo carpetas oficio"/>
    <x v="0"/>
    <n v="9466.5"/>
    <m/>
    <m/>
    <m/>
    <m/>
    <m/>
    <n v="3360"/>
    <n v="3360"/>
    <n v="6106.5"/>
    <n v="0"/>
    <x v="311"/>
    <x v="266"/>
    <n v="2"/>
    <x v="7"/>
    <s v="N/A"/>
    <m/>
    <m/>
    <s v="Andrango Quimbiamba Pablo Miguel"/>
    <s v="1003653456001"/>
    <s v="Margarita Alejandra Pérez Morales"/>
    <m/>
    <m/>
    <m/>
    <m/>
    <x v="0"/>
  </r>
  <r>
    <x v="1"/>
    <x v="0"/>
    <s v="BIEN"/>
    <s v="CE"/>
    <s v="CATÁLOGO ELECTRÓNICO"/>
    <x v="1"/>
    <s v="CATE-EEQ-GAF011-2021"/>
    <s v="CE-20210002123381"/>
    <n v="22949"/>
    <s v="ARMARIO"/>
    <x v="0"/>
    <n v="5217"/>
    <m/>
    <m/>
    <m/>
    <m/>
    <m/>
    <n v="5217"/>
    <n v="5217"/>
    <n v="0"/>
    <n v="0"/>
    <x v="311"/>
    <x v="266"/>
    <n v="2"/>
    <x v="7"/>
    <s v="N/A"/>
    <m/>
    <m/>
    <s v="VITERI GOMEZ MARGOTH EDITH"/>
    <s v="1709378580001"/>
    <s v="Margarita Alejandra Pérez Morales"/>
    <m/>
    <m/>
    <m/>
    <m/>
    <x v="0"/>
  </r>
  <r>
    <x v="1"/>
    <x v="0"/>
    <s v="BIEN"/>
    <s v="CE"/>
    <s v="CATÁLOGO ELECTRÓNICO"/>
    <x v="1"/>
    <s v="CATE-EEQ-GAF011-2021"/>
    <s v="CE-20210002123382"/>
    <n v="22949"/>
    <s v="Escritorio recto Minka III 1500mm x 600mm"/>
    <x v="0"/>
    <n v="1605"/>
    <m/>
    <m/>
    <m/>
    <m/>
    <m/>
    <n v="717"/>
    <n v="717"/>
    <n v="888"/>
    <n v="0"/>
    <x v="311"/>
    <x v="266"/>
    <n v="2"/>
    <x v="7"/>
    <s v="N/A"/>
    <m/>
    <m/>
    <s v="TELLO ARTEAGA VICTOR HUGO EDGAR"/>
    <s v="1700505835001"/>
    <s v="Margarita Alejandra Pérez Morales"/>
    <m/>
    <m/>
    <m/>
    <m/>
    <x v="0"/>
  </r>
  <r>
    <x v="1"/>
    <x v="0"/>
    <s v="BIEN"/>
    <s v="CE"/>
    <s v="CATÁLOGO ELECTRÓNICO"/>
    <x v="1"/>
    <s v="CATE-EEQ-GAF011-2021"/>
    <s v="CE-20210002123383"/>
    <n v="22949"/>
    <s v="Archivador aéreo"/>
    <x v="0"/>
    <n v="1536.24"/>
    <m/>
    <m/>
    <m/>
    <m/>
    <m/>
    <n v="1173"/>
    <n v="1173"/>
    <n v="363.24"/>
    <n v="0"/>
    <x v="311"/>
    <x v="266"/>
    <n v="2"/>
    <x v="7"/>
    <s v="N/A"/>
    <m/>
    <m/>
    <s v="Andrango Quimbiamba Pablo Miguel"/>
    <s v="1003653456001"/>
    <s v="Margarita Alejandra Pérez Morales"/>
    <m/>
    <m/>
    <m/>
    <m/>
    <x v="0"/>
  </r>
  <r>
    <x v="1"/>
    <x v="0"/>
    <s v="BIEN"/>
    <s v="CE"/>
    <s v="CATÁLOGO ELECTRÓNICO"/>
    <x v="1"/>
    <s v="CATE-EEQ-GAF011-2021"/>
    <s v="CE-20210002123384"/>
    <n v="22949"/>
    <s v="ARMARIO MÉDICO"/>
    <x v="0"/>
    <n v="584.17999999999995"/>
    <m/>
    <m/>
    <m/>
    <m/>
    <m/>
    <n v="584.17999999999995"/>
    <n v="584.17999999999995"/>
    <n v="0"/>
    <n v="0"/>
    <x v="311"/>
    <x v="266"/>
    <n v="2"/>
    <x v="7"/>
    <s v="N/A"/>
    <m/>
    <m/>
    <s v="JARAMILLO MOSQUERA JHANIRA PATRICIA"/>
    <s v="1706604566001"/>
    <s v="Margarita Alejandra Pérez Morales"/>
    <m/>
    <m/>
    <m/>
    <m/>
    <x v="0"/>
  </r>
  <r>
    <x v="1"/>
    <x v="0"/>
    <s v="BIEN"/>
    <s v="CE"/>
    <s v="CATÁLOGO ELECTRÓNICO"/>
    <x v="1"/>
    <s v="CATE-EEQ-GAF011-2021"/>
    <s v="CE-20210002123385"/>
    <n v="22949"/>
    <s v="PIZARRA ESTUDIANTIL (LONGITUD: 1 m – 1,99 m / ANCHO: 1,20 m)"/>
    <x v="0"/>
    <n v="592.38"/>
    <m/>
    <m/>
    <m/>
    <m/>
    <m/>
    <n v="592.38"/>
    <n v="592.38"/>
    <n v="0"/>
    <n v="0"/>
    <x v="311"/>
    <x v="266"/>
    <n v="2"/>
    <x v="7"/>
    <s v="N/A"/>
    <m/>
    <m/>
    <s v="GALLEGOS HERRERA MAURO VINICIO"/>
    <s v="1708243777001"/>
    <s v="Margarita Alejandra Pérez Morales"/>
    <m/>
    <m/>
    <m/>
    <m/>
    <x v="0"/>
  </r>
  <r>
    <x v="1"/>
    <x v="8"/>
    <s v="CONSULTORÍA"/>
    <s v="CLC"/>
    <s v="CONSULTORÍA LISTA CORTA"/>
    <x v="0"/>
    <s v="LCC-EEQ-GPE002-2021"/>
    <m/>
    <n v="5625"/>
    <s v="SERVICIOS DE FISCALIZACIÓN PARA EL PROYECTO: CONSTRUCCIÓN DE REDES DE MEDIO Y BAJO VOLTAJE, SUBTERRÁNEO DEL PRIMARIO 24C BARRIO: LA REPUBLICA, SECTOR: AV. REPÚBLICA, AV. AMAZONAS, AV. MARIANA DE JESUS, AV. 10 DE AGOSTO, CAROLINA 1"/>
    <x v="7"/>
    <n v="250756.93"/>
    <m/>
    <m/>
    <m/>
    <m/>
    <m/>
    <n v="250756.93"/>
    <m/>
    <n v="250756.93"/>
    <n v="250756.93"/>
    <x v="313"/>
    <x v="37"/>
    <n v="-44558"/>
    <x v="0"/>
    <s v="FIGUEROA PARRA JOSE WASHINGTON"/>
    <s v="FLORES VASQUEZ MONICA DE LAS MERCEDES"/>
    <s v="CALVACHE CALVACHE MARIO RICARDO"/>
    <m/>
    <m/>
    <m/>
    <m/>
    <m/>
    <m/>
    <m/>
    <x v="0"/>
  </r>
  <r>
    <x v="1"/>
    <x v="2"/>
    <s v="SERVICIO"/>
    <s v="SIE"/>
    <s v="SUBASTA INVERSA ELECTRÓNICA"/>
    <x v="0"/>
    <s v="SIE-EEQ-GC026-2021"/>
    <m/>
    <n v="5661"/>
    <s v="SERVICIOS TÉCNICOS PARA TOMA DE LECTURAS EN LÍNEA Y LECTOFACTURACIÓN, REPARTO DE FACTURAS Y REPARTO DE DOCUMENTOS ADICIONALES PARA LA ZONA URBANA DMQ NORTE 2, Y OTRAS ZONAS SIMILARES DENTRO DEL ÁREA DE SERVICIO DE LA EEQ"/>
    <x v="6"/>
    <n v="895090.8"/>
    <m/>
    <m/>
    <m/>
    <m/>
    <m/>
    <n v="895090.8"/>
    <m/>
    <n v="895090.8"/>
    <n v="0"/>
    <x v="314"/>
    <x v="37"/>
    <n v="-44559"/>
    <x v="12"/>
    <s v="VASQUEZ WIRACOCHA JOHN CARLOS"/>
    <s v="CASTRO MALDONADO DANILO JAVIER"/>
    <s v="HERNANDEZ MARTINEZ RICARDO ALEJANDRO"/>
    <m/>
    <m/>
    <m/>
    <m/>
    <m/>
    <m/>
    <m/>
    <x v="0"/>
  </r>
  <r>
    <x v="1"/>
    <x v="0"/>
    <s v="SERVICIO"/>
    <s v="MCBS"/>
    <s v="MENOR CUANTÍA BIENES Y SERVICIOS"/>
    <x v="0"/>
    <s v="MCS-EEQ-GAF006-2021"/>
    <m/>
    <n v="5618"/>
    <s v="SERVICIO DE ABASTECIMIENTO DE COMBUSTIBLE PARA EL PARQUE AUTOMOTOR DE LA EEQ - ZONA 9 (Los Bancos)."/>
    <x v="9"/>
    <n v="34660.14"/>
    <m/>
    <m/>
    <m/>
    <m/>
    <m/>
    <n v="31648.27"/>
    <m/>
    <n v="34660.14"/>
    <n v="-3011.869999999999"/>
    <x v="315"/>
    <x v="37"/>
    <n v="-44560"/>
    <x v="11"/>
    <s v="LOPEZ DUEÑAS VERONICA VANESSA"/>
    <m/>
    <m/>
    <m/>
    <m/>
    <m/>
    <m/>
    <m/>
    <m/>
    <m/>
    <x v="0"/>
  </r>
  <r>
    <x v="2"/>
    <x v="10"/>
    <m/>
    <m/>
    <m/>
    <x v="1"/>
    <m/>
    <m/>
    <m/>
    <m/>
    <x v="10"/>
    <m/>
    <m/>
    <m/>
    <m/>
    <m/>
    <m/>
    <m/>
    <m/>
    <n v="0"/>
    <n v="0"/>
    <x v="316"/>
    <x v="37"/>
    <n v="0"/>
    <x v="15"/>
    <m/>
    <m/>
    <m/>
    <m/>
    <m/>
    <m/>
    <m/>
    <m/>
    <m/>
    <m/>
    <x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97">
  <r>
    <x v="0"/>
    <m/>
    <n v="1"/>
    <s v="NO"/>
    <s v="SOPORTE Y MANTENIMIENTO ORACLE ULA1197332,11197332,11"/>
    <s v="9120053"/>
    <n v="6090204"/>
    <s v="SERVICIO"/>
    <s v="Común"/>
    <x v="0"/>
    <s v="Normalizado"/>
    <s v="SUBASTA INVERSA ELECTRÓNICA"/>
    <s v="SOPORTE Y MANTENIMIENTO ORACLE ULA"/>
    <n v="1"/>
    <n v="197332.11"/>
    <n v="197332.11"/>
    <s v="2, 3"/>
    <x v="0"/>
    <m/>
    <m/>
    <x v="0"/>
    <m/>
    <m/>
    <m/>
    <m/>
    <m/>
    <n v="0"/>
    <m/>
    <m/>
    <m/>
    <m/>
    <m/>
    <m/>
  </r>
  <r>
    <x v="0"/>
    <m/>
    <n v="2"/>
    <s v="NO"/>
    <s v="MANTENIMIENTO VIDEOWALL14084840848"/>
    <s v="2861153"/>
    <n v="3023036"/>
    <s v="SERVICIO"/>
    <s v="Especial"/>
    <x v="0"/>
    <m/>
    <s v="BIENES Y SERVICIOS ÚNICOS"/>
    <s v="MANTENIMIENTO VIDEOWALL"/>
    <n v="1"/>
    <n v="40848"/>
    <m/>
    <s v="2, 3"/>
    <x v="1"/>
    <m/>
    <m/>
    <x v="1"/>
    <m/>
    <m/>
    <m/>
    <m/>
    <m/>
    <n v="0"/>
    <s v="ELIMINADO"/>
    <n v="136"/>
    <d v="2021-10-29T00:00:00"/>
    <m/>
    <m/>
    <m/>
  </r>
  <r>
    <x v="0"/>
    <m/>
    <n v="3"/>
    <s v="NO"/>
    <s v="SERVICIO INTERNET INCLUIDAS  4 IPS PUBLICAS13571435714"/>
    <s v="2861151"/>
    <n v="3023037"/>
    <s v="SERVICIO"/>
    <s v="Especial"/>
    <x v="0"/>
    <m/>
    <s v="CONTRATOS ENTRE ENTIDADES PÚBLICAS O SUS SUBSIDIARIAS"/>
    <s v="SERVICIO INTERNET INCLUIDAS  4 IPS PUBLICAS"/>
    <n v="1"/>
    <n v="35714"/>
    <m/>
    <s v="2, 3"/>
    <x v="1"/>
    <m/>
    <m/>
    <x v="1"/>
    <m/>
    <m/>
    <m/>
    <m/>
    <m/>
    <n v="0"/>
    <s v="ELIMINADO"/>
    <n v="136"/>
    <d v="2021-10-29T00:00:00"/>
    <m/>
    <m/>
    <m/>
  </r>
  <r>
    <x v="0"/>
    <m/>
    <n v="4"/>
    <s v="NO"/>
    <s v="SOPORTE Y MANTENIMIENTO SWITCH CORE DE CENTRO DE DATOS12500025000"/>
    <s v="9120053"/>
    <n v="6232001"/>
    <s v="SERVICIO"/>
    <s v="Común"/>
    <x v="0"/>
    <s v="Normalizado"/>
    <s v="SUBASTA INVERSA ELECTRÓNICA"/>
    <s v="SOPORTE Y MANTENIMIENTO SWITCH CORE DE CENTRO DE DATOS"/>
    <n v="1"/>
    <n v="25000"/>
    <n v="25000"/>
    <s v="2, 3"/>
    <x v="1"/>
    <m/>
    <m/>
    <x v="0"/>
    <m/>
    <m/>
    <m/>
    <m/>
    <m/>
    <n v="0"/>
    <s v="MODIFICADO"/>
    <n v="24"/>
    <m/>
    <m/>
    <m/>
    <m/>
  </r>
  <r>
    <x v="0"/>
    <m/>
    <n v="5"/>
    <s v="NO"/>
    <s v="RENOVACION DE LICENCIAMIENTO PARA CLUSTER DE FIREWALLS PARA EL SISTEMA ADMS FG800.11840018400"/>
    <n v="2861122"/>
    <n v="472110215"/>
    <s v="SERVICIO"/>
    <s v="Especial"/>
    <x v="0"/>
    <m/>
    <s v="BIENES Y SERVICIOS ÚNICOS"/>
    <s v="ADQUISICIÓN DE EQUIPO Y LICENCIAMIENTO DE SEGURIDAD PERIMETRAL FIREWALL FG600E PARA EL SISTEMA ADMS."/>
    <n v="1"/>
    <n v="28280.65"/>
    <n v="28280.65"/>
    <n v="3"/>
    <x v="2"/>
    <s v="ANDRADE OLGA"/>
    <n v="22990"/>
    <x v="2"/>
    <m/>
    <m/>
    <m/>
    <m/>
    <m/>
    <n v="0"/>
    <s v="MODIFICADO"/>
    <n v="136"/>
    <d v="2021-10-29T00:00:00"/>
    <m/>
    <m/>
    <m/>
  </r>
  <r>
    <x v="0"/>
    <m/>
    <n v="6"/>
    <s v="NO"/>
    <s v="LICENCIAMIENTO EQUIPOS BARRACUDAS11758517585"/>
    <s v="2861156"/>
    <n v="3023038"/>
    <s v="SERVICIO"/>
    <s v="Especial"/>
    <x v="0"/>
    <m/>
    <s v="BIENES Y SERVICIOS ÚNICOS"/>
    <s v="LICENCIAMIENTO EQUIPOS BARRACUDAS"/>
    <n v="1"/>
    <n v="17585"/>
    <m/>
    <s v="2, 3"/>
    <x v="1"/>
    <m/>
    <m/>
    <x v="1"/>
    <m/>
    <m/>
    <m/>
    <m/>
    <m/>
    <n v="0"/>
    <s v="ELIMINADO"/>
    <n v="136"/>
    <d v="2021-10-29T00:00:00"/>
    <m/>
    <m/>
    <m/>
  </r>
  <r>
    <x v="0"/>
    <m/>
    <n v="7"/>
    <s v="NO"/>
    <s v="EQUIPO GPS DE, PRECISION  2  4 METROS, CON ACCESORIOS Y LICENCIAS169446944"/>
    <n v="2861122"/>
    <n v="8069209"/>
    <s v="BIEN"/>
    <s v="Común"/>
    <x v="0"/>
    <s v="Normalizado"/>
    <s v="ÍNFIMA CUANTÍA"/>
    <s v="EQUIPO DE SINCRONIZACIÓN HORARIA GPS"/>
    <n v="1"/>
    <n v="6200"/>
    <n v="6200"/>
    <n v="3"/>
    <x v="2"/>
    <m/>
    <m/>
    <x v="0"/>
    <m/>
    <m/>
    <m/>
    <m/>
    <m/>
    <n v="0"/>
    <s v="MODIFICADO"/>
    <n v="136"/>
    <d v="2021-10-29T00:00:00"/>
    <m/>
    <m/>
    <m/>
  </r>
  <r>
    <x v="0"/>
    <m/>
    <n v="8"/>
    <s v="SI"/>
    <s v="ADQUISICIÓN DE EQUIPOS PARA REPOTENCIACIÓN DE LA INFRAESTRUCTURA TECNOLÓGICA DE CENTROS DE DATOS NACIONALES E INCLUYE SERVICIO DE MANTENIMIENTO16606779,946606779,94"/>
    <s v="121011314780190 12103081219038007 1210132147100560 121010200000000 1210103000000 121001002008001670 2500053 9120053 522009001001001"/>
    <n v="452300042"/>
    <s v="BIEN"/>
    <s v="Especial"/>
    <x v="1"/>
    <m/>
    <s v="BIENES Y SERVICIOS ÚNICOS"/>
    <s v="ADQUISICIÓN DE EQUIPOS PARA REPOTENCIACIÓN DE LA INFRAESTRUCTURA TECNOLÓGICA DE CENTROS DE DATOS NACIONALES E INCLUYE SERVICIO DE MANTENIMIENTO"/>
    <s v="1"/>
    <n v="6606779.9400000004"/>
    <n v="6606779.9400000004"/>
    <s v="2, 3"/>
    <x v="2"/>
    <s v="MERINO MAURICIO"/>
    <n v="22843"/>
    <x v="3"/>
    <m/>
    <m/>
    <s v="11 Nov 2021: Se solicito la legalización del contrato"/>
    <m/>
    <m/>
    <n v="0"/>
    <s v="MODIFICADO"/>
    <s v="36 0020"/>
    <m/>
    <m/>
    <m/>
    <m/>
  </r>
  <r>
    <x v="0"/>
    <m/>
    <n v="9"/>
    <s v="SI"/>
    <s v="SOPORTE Y MANTENIMIENTO DEL SOFTWARE DEL SISTEMA ADMS FASE II1570772,06570772,06"/>
    <s v="9306"/>
    <n v="831600311"/>
    <s v="SERVICIO"/>
    <s v="Especial"/>
    <x v="0"/>
    <m/>
    <s v="BIENES Y SERVICIOS ÚNICOS"/>
    <s v="SOPORTE Y MANTENIMIENTO DEL SOFTWARE DEL SISTEMA ADMS FASE II"/>
    <s v="1"/>
    <n v="570772.06000000006"/>
    <n v="570772.06000000006"/>
    <s v="2, 3"/>
    <x v="2"/>
    <s v="MERINO MAURICIO"/>
    <n v="5419"/>
    <x v="3"/>
    <m/>
    <m/>
    <s v="Registrado Contrato"/>
    <m/>
    <m/>
    <n v="0"/>
    <m/>
    <m/>
    <m/>
    <m/>
    <m/>
    <m/>
  </r>
  <r>
    <x v="0"/>
    <m/>
    <n v="10"/>
    <s v="SI"/>
    <s v="SERVICIO DE ETICAL HACKING CYBER SEGURIDAD1318750318750"/>
    <s v="12103081219038008"/>
    <n v="6800110"/>
    <s v="SERVICIO"/>
    <s v="Común"/>
    <x v="1"/>
    <s v="Normalizado"/>
    <s v="SUBASTA INVERSA ELECTRÓNICA"/>
    <s v="SERVICIO DE ETICAL HACKING CYBER SEGURIDAD"/>
    <n v="1"/>
    <n v="318750"/>
    <n v="318750"/>
    <s v="2, 3"/>
    <x v="1"/>
    <m/>
    <m/>
    <x v="0"/>
    <m/>
    <m/>
    <m/>
    <m/>
    <m/>
    <n v="0"/>
    <m/>
    <m/>
    <m/>
    <m/>
    <m/>
    <m/>
  </r>
  <r>
    <x v="0"/>
    <m/>
    <n v="11"/>
    <s v="SI"/>
    <s v="LICENCIAMIENTO, UPGRADE Y SOPORTE ESPECIALIZADO FIREWALL CONTINGENCIA1315000315000"/>
    <s v="9120053"/>
    <n v="6100308"/>
    <s v="SERVICIO"/>
    <s v="Especial"/>
    <x v="0"/>
    <m/>
    <s v="BIENES Y SERVICIOS ÚNICOS"/>
    <s v="LICENCIAMIENTO, UPGRADE Y SOPORTE ESPECIALIZADO FIREWALL CONTINGENCIA"/>
    <n v="1"/>
    <n v="315000"/>
    <n v="315000"/>
    <s v="1, 2"/>
    <x v="2"/>
    <s v="MERINO MAURICIO"/>
    <n v="5309"/>
    <x v="3"/>
    <m/>
    <m/>
    <s v="Registrado Contrato"/>
    <m/>
    <m/>
    <n v="0"/>
    <m/>
    <m/>
    <m/>
    <m/>
    <m/>
    <m/>
  </r>
  <r>
    <x v="0"/>
    <m/>
    <n v="12"/>
    <s v="SI"/>
    <s v="SERVICIO DE SOPORTE Y MANTENIMIENTO DE INFRAESTRUCTURA IBM  CENTRO DE DATOS EEQ1119000119000"/>
    <s v="9120056"/>
    <n v="6100307"/>
    <s v="SERVICIO"/>
    <s v="Especial"/>
    <x v="0"/>
    <m/>
    <s v="BIENES Y SERVICIOS ÚNICOS"/>
    <s v="SERVICIO DE SOPORTE Y MANTENIMIENTO DE INFRAESTRUCTURA IBM  CENTRO DE DATOS EEQ"/>
    <n v="1"/>
    <n v="119000"/>
    <n v="119000"/>
    <s v="1, 2"/>
    <x v="2"/>
    <s v="MERINO MAURICIO"/>
    <n v="5335"/>
    <x v="3"/>
    <m/>
    <m/>
    <s v="Registrado Contrato"/>
    <m/>
    <m/>
    <n v="0"/>
    <m/>
    <m/>
    <m/>
    <m/>
    <m/>
    <m/>
  </r>
  <r>
    <x v="0"/>
    <m/>
    <n v="13"/>
    <s v="SI"/>
    <s v="SERVICIO DE MANTENIMIENTO PREVENTIVO Y CORRECTIVO DE EQUIPAMIENTO DE DATA CENTER15500055000"/>
    <s v="9120053"/>
    <n v="6250401"/>
    <s v="SERVICIO"/>
    <s v="Común"/>
    <x v="0"/>
    <s v="No Normalizado"/>
    <s v="MENOR CUANTÍA"/>
    <s v="SERVICIO DE MANTENIMIENTO PREVENTIVO Y CORRECTIVO DE EQUIPAMIENTO DE DATA CENTER"/>
    <n v="1"/>
    <n v="55000"/>
    <n v="55000"/>
    <s v="1, 2"/>
    <x v="2"/>
    <s v="LOPEZ PABLO"/>
    <n v="5336"/>
    <x v="4"/>
    <m/>
    <m/>
    <s v="Se encuentra en convalidación de errores, selección de proveedor nro 14, escalado a nivel provincial"/>
    <m/>
    <m/>
    <n v="0"/>
    <s v="MODIFICADO"/>
    <n v="24"/>
    <m/>
    <m/>
    <m/>
    <m/>
  </r>
  <r>
    <x v="0"/>
    <m/>
    <n v="14"/>
    <s v="SI"/>
    <s v="BATERIA 12V, 50AH, LIBRE DE MANTENIMIENTO TIPO SECO VRLA, PARA UPS160288,7546200"/>
    <s v="2500031"/>
    <n v="464200014"/>
    <s v="BIEN"/>
    <s v="Común"/>
    <x v="0"/>
    <s v="Normalizado"/>
    <s v="SUBASTA INVERSA ELECTRÓNICA"/>
    <s v="BATERIA 12V, 50AH, LIBRE DE MANTENIMIENTO TIPO SECO VRLA, PARA UPS"/>
    <s v="160"/>
    <n v="288.75"/>
    <n v="46200"/>
    <n v="3"/>
    <x v="2"/>
    <s v="ANDRADE OLGA"/>
    <n v="22915"/>
    <x v="5"/>
    <m/>
    <m/>
    <s v="28 oct 2021: se asigna secretario en el sistema de compras._x000a_- Pendiente revisión fase, por parte de la DCP"/>
    <m/>
    <m/>
    <n v="0"/>
    <s v="MODIFICADO"/>
    <s v="24 0019"/>
    <m/>
    <m/>
    <m/>
    <m/>
  </r>
  <r>
    <x v="0"/>
    <m/>
    <n v="15"/>
    <s v="SI"/>
    <s v="SOPORTE Y MANTENIMIENTO DE PLATAFORMA DE VIRTUALIZACIÓN VMWARE Y BACKUP14587145871"/>
    <s v="2500056"/>
    <n v="733100011"/>
    <s v="SERVICIO"/>
    <s v="Común"/>
    <x v="0"/>
    <s v="Normalizado"/>
    <s v="SUBASTA INVERSA ELECTRÓNICA"/>
    <s v="SOPORTE Y MANTENIMIENTO DE PLATAFORMA DE VIRTUALIZACIÓN VMWARE Y BACKUP"/>
    <s v="1"/>
    <n v="64888"/>
    <n v="64888"/>
    <n v="3"/>
    <x v="2"/>
    <s v="TIPANTA TANIA"/>
    <n v="5504"/>
    <x v="2"/>
    <m/>
    <m/>
    <s v="8 Sep 2021  La DCP devolvio a la unidad requierente los documentos legalizados para corrección. "/>
    <m/>
    <m/>
    <n v="0"/>
    <s v="MODIFICADO"/>
    <s v="24_x000a_172  0201"/>
    <d v="2021-11-15T00:00:00"/>
    <m/>
    <m/>
    <m/>
  </r>
  <r>
    <x v="0"/>
    <m/>
    <n v="16"/>
    <s v="SI"/>
    <s v="INTERNET CENTRO DE DATOS NACIONAL14100041000"/>
    <s v="9120051"/>
    <n v="6230210"/>
    <s v="SERVICIO"/>
    <s v="Común"/>
    <x v="0"/>
    <s v="Normalizado"/>
    <s v="SUBASTA INVERSA ELECTRÓNICA"/>
    <s v="INTERNET CENTRO DE DATOS NACIONAL"/>
    <n v="1"/>
    <n v="41000"/>
    <n v="41000"/>
    <s v="2, 3"/>
    <x v="1"/>
    <m/>
    <m/>
    <x v="0"/>
    <m/>
    <m/>
    <m/>
    <m/>
    <m/>
    <n v="0"/>
    <m/>
    <m/>
    <m/>
    <m/>
    <m/>
    <m/>
  </r>
  <r>
    <x v="0"/>
    <m/>
    <n v="17"/>
    <s v="SI"/>
    <s v="UPGRADE HARDWARE EQUIPO FIREWALL11780017800"/>
    <s v="9120053"/>
    <n v="8050652"/>
    <s v="BIEN"/>
    <s v="Común"/>
    <x v="0"/>
    <s v="Normalizado"/>
    <s v="SUBASTA INVERSA ELECTRÓNICA"/>
    <s v="UPGRADE HARDWARE EQUIPO FIREWALL"/>
    <n v="1"/>
    <n v="17800"/>
    <n v="17800"/>
    <s v="2, 3"/>
    <x v="2"/>
    <s v="MUÑOZ ANDREA"/>
    <n v="22727"/>
    <x v="2"/>
    <m/>
    <m/>
    <s v="06 oct 2021: se devuelve reforma PAC"/>
    <m/>
    <m/>
    <n v="0"/>
    <s v="MODIFICADO"/>
    <n v="24"/>
    <m/>
    <m/>
    <m/>
    <m/>
  </r>
  <r>
    <x v="0"/>
    <m/>
    <n v="18"/>
    <s v="SI"/>
    <s v="LICENCIAMIENTO EQUIPO FIREWALL UTM11080010800"/>
    <s v="9120056"/>
    <n v="512900021"/>
    <s v="BIEN"/>
    <s v="Común"/>
    <x v="0"/>
    <s v="Normalizado"/>
    <s v="SUBASTA INVERSA ELECTRÓNICA"/>
    <s v="LICENCIAMIENTO EQUIPO FIREWALL UTM"/>
    <s v="1"/>
    <n v="10800"/>
    <n v="10800"/>
    <s v="2, 3"/>
    <x v="2"/>
    <s v="MUÑOZ ANDREA"/>
    <n v="22727"/>
    <x v="2"/>
    <m/>
    <m/>
    <s v="06 oct 2021: se devuelve reforma PAC"/>
    <m/>
    <m/>
    <n v="0"/>
    <m/>
    <m/>
    <m/>
    <m/>
    <m/>
    <m/>
  </r>
  <r>
    <x v="0"/>
    <m/>
    <n v="19"/>
    <s v="SI"/>
    <s v="INSTALACIÓN, CONFIGURACIÓN, SOPORTE TÉCNICO ESPECIALIZADO LOCAL 24 X 7 Y TRANSFERENCIA DE CONOCIMIENTO169906990"/>
    <s v=" 9120056"/>
    <n v="841600311"/>
    <s v="SERVICIO"/>
    <s v="Común"/>
    <x v="0"/>
    <s v="Normalizado"/>
    <s v="SUBASTA INVERSA ELECTRÓNICA"/>
    <s v="INSTALACIÓN, CONFIGURACIÓN, SOPORTE TÉCNICO ESPECIALIZADO LOCAL 24 X 7 Y TRANSFERENCIA DE CONOCIMIENTO"/>
    <s v="1"/>
    <n v="6990"/>
    <n v="6990"/>
    <s v="2, 3"/>
    <x v="2"/>
    <s v="MUÑOZ ANDREA"/>
    <n v="22727"/>
    <x v="2"/>
    <m/>
    <m/>
    <s v="06 oct 2021: se devuelve reforma PAC"/>
    <m/>
    <m/>
    <n v="0"/>
    <m/>
    <m/>
    <m/>
    <m/>
    <m/>
    <m/>
  </r>
  <r>
    <x v="0"/>
    <m/>
    <n v="20"/>
    <s v="SI"/>
    <s v="UPGRADE HARDWARE EQUIPO DE REPORTERÍA LOGS149004900"/>
    <s v=" 9120056"/>
    <n v="472110215"/>
    <s v="BIEN"/>
    <s v="Común"/>
    <x v="0"/>
    <s v="Normalizado"/>
    <s v="SUBASTA INVERSA ELECTRÓNICA"/>
    <s v="UPGRADE HARDWARE EQUIPO DE REPORTERÍA LOGS"/>
    <s v="1"/>
    <n v="4900"/>
    <n v="4900"/>
    <s v="2, 3"/>
    <x v="2"/>
    <s v="MUÑOZ ANDREA"/>
    <n v="22727"/>
    <x v="2"/>
    <m/>
    <m/>
    <s v="06 oct 2021: se devuelve reforma PAC"/>
    <m/>
    <m/>
    <n v="0"/>
    <m/>
    <m/>
    <m/>
    <m/>
    <m/>
    <m/>
  </r>
  <r>
    <x v="0"/>
    <m/>
    <n v="21"/>
    <s v="SI"/>
    <s v="ACCESORIOS DE RACK Y PISO FALSO PARA EL DATA CENTER DEL CENTRO DE DATO144644464"/>
    <s v="9120031"/>
    <n v="8970110"/>
    <s v="BIEN"/>
    <s v="Común"/>
    <x v="0"/>
    <s v="Normalizado"/>
    <s v="ÍNFIMA CUANTÍA"/>
    <s v="ACCESORIOS DE RACK Y PISO FALSO PARA EL DATA CENTER DEL CENTRO DE DATO"/>
    <n v="1"/>
    <n v="4464"/>
    <n v="4464"/>
    <s v="2, 3"/>
    <x v="1"/>
    <m/>
    <m/>
    <x v="0"/>
    <m/>
    <m/>
    <m/>
    <m/>
    <m/>
    <n v="0"/>
    <m/>
    <m/>
    <m/>
    <m/>
    <m/>
    <m/>
  </r>
  <r>
    <x v="0"/>
    <m/>
    <n v="22"/>
    <s v="SI"/>
    <s v="SERVICIO DE TRANSMISIÓN DE DATOS120002000"/>
    <s v="9120051"/>
    <n v="3909020"/>
    <s v="SERVICIO"/>
    <s v="Especial"/>
    <x v="0"/>
    <m/>
    <s v="CONTRATOS ENTRE ENTIDADES PÚBLICAS O SUS SUBSIDIARIAS"/>
    <s v="SERVICIO DE TRANSMISIÓN DE DATOS"/>
    <n v="1"/>
    <n v="2000"/>
    <n v="2000"/>
    <s v="2, 3"/>
    <x v="1"/>
    <m/>
    <m/>
    <x v="0"/>
    <m/>
    <m/>
    <m/>
    <m/>
    <m/>
    <n v="0"/>
    <m/>
    <m/>
    <m/>
    <m/>
    <m/>
    <m/>
  </r>
  <r>
    <x v="0"/>
    <m/>
    <n v="23"/>
    <s v="SI"/>
    <s v="LICENCIAMIENTO EQUIPO DE REPORTERÍA LOGS117501750"/>
    <s v=" 9120056"/>
    <n v="512900021"/>
    <s v="BIEN"/>
    <s v="Común"/>
    <x v="0"/>
    <s v="Normalizado"/>
    <s v="SUBASTA INVERSA ELECTRÓNICA"/>
    <s v="LICENCIAMIENTO EQUIPO DE REPORTERÍA LOGS"/>
    <s v="1"/>
    <n v="1750"/>
    <n v="1750"/>
    <s v="2, 3"/>
    <x v="2"/>
    <s v="MUÑOZ ANDREA"/>
    <n v="22727"/>
    <x v="2"/>
    <m/>
    <m/>
    <s v="06 oct 2021: se devuelve reforma PAC"/>
    <m/>
    <m/>
    <n v="0"/>
    <m/>
    <m/>
    <m/>
    <m/>
    <m/>
    <m/>
  </r>
  <r>
    <x v="1"/>
    <m/>
    <n v="24"/>
    <s v="SI"/>
    <s v="PRODUCCION Y PAUTA DE PUBLICIDAD DE INTERES PARA LOS CLIENTES Y USUARIOS  IMPRESOS, RADIO, PANTALLA1120000120000"/>
    <s v="2010050"/>
    <s v="836100011"/>
    <s v="SERVICIO"/>
    <s v="Especial"/>
    <x v="0"/>
    <m/>
    <s v="COMUNICACIÓN SOCIAL – SELECCIÓN DE PROVEEDORES"/>
    <s v="PRODUCCION Y PAUTA DE PUBLICIDAD DE INTERES PARA LOS CLIENTES Y USUARIOS  IMPRESOS, RADIO, PANTALLA"/>
    <n v="1"/>
    <n v="120000"/>
    <n v="120000"/>
    <s v="1, 2, 3"/>
    <x v="2"/>
    <m/>
    <n v="5390"/>
    <x v="3"/>
    <m/>
    <m/>
    <s v="Registrado Contrato"/>
    <m/>
    <m/>
    <n v="0"/>
    <m/>
    <m/>
    <m/>
    <m/>
    <m/>
    <m/>
  </r>
  <r>
    <x v="1"/>
    <m/>
    <n v="25"/>
    <s v="SI"/>
    <s v="ORGANIZACIÓN DE CONGRESOS CULTURALES13000030000"/>
    <s v="2010050"/>
    <s v="859700114"/>
    <s v="SERVICIO"/>
    <s v="Especial"/>
    <x v="0"/>
    <m/>
    <s v="COMUNICACIÓN SOCIAL – SELECCIÓN DE PROVEEDORES"/>
    <s v="ORGANIZACIÓN DE CONGRESOS CULTURALES"/>
    <n v="1"/>
    <n v="50000"/>
    <n v="50000"/>
    <n v="3"/>
    <x v="2"/>
    <s v="TIPANTA TANIA"/>
    <n v="5602"/>
    <x v="6"/>
    <m/>
    <s v="5 nov 2021: luego de la reunión se determina que debe realizar ajustes en la información preparatoria, se devuelve información vía quipux"/>
    <s v="10/11/2021: DCP remitió área usuaria para legalización de Fase preparatoria"/>
    <m/>
    <m/>
    <n v="0"/>
    <s v="MODIFICADO"/>
    <n v="114"/>
    <d v="2021-10-19T00:00:00"/>
    <m/>
    <m/>
    <m/>
  </r>
  <r>
    <x v="1"/>
    <m/>
    <n v="26"/>
    <s v="SI"/>
    <s v="SEÑALÉTICA REFLECTIVA DE SEGURIDAD EN ALUMINIO DE 30 X 40.85924,4721019,73"/>
    <s v="2010050 "/>
    <s v="429990213"/>
    <s v="BIEN"/>
    <s v="Común"/>
    <x v="0"/>
    <s v="Normalizado"/>
    <s v="SUBASTA INVERSA ELECTRÓNICA"/>
    <s v="SEÑALÉTICA REFLECTIVA DE SEGURIDAD EN ALUMINIO DE 30 X 40."/>
    <n v="859"/>
    <n v="24.47"/>
    <n v="21019.73"/>
    <s v="1, 2"/>
    <x v="1"/>
    <m/>
    <m/>
    <x v="0"/>
    <m/>
    <m/>
    <m/>
    <m/>
    <m/>
    <n v="0"/>
    <m/>
    <m/>
    <m/>
    <m/>
    <m/>
    <m/>
  </r>
  <r>
    <x v="1"/>
    <m/>
    <n v="27"/>
    <s v="SI"/>
    <s v="AVISOS EN MEDIOS SOBRE NECESIDADES INSTITUCIONALES, REMATES CONVOCATORIAS, ARRENDAMIENTOS11800018000"/>
    <s v="2010050"/>
    <s v="836310112"/>
    <s v="SERVICIO"/>
    <s v="Especial"/>
    <x v="0"/>
    <s v="Normalizado"/>
    <s v="COMUNICACIÓN SOCIAL – SELECCIÓN DE PROVEEDORES"/>
    <s v="AVISOS EN MEDIOS SOBRE NECESIDADES INSTITUCIONALES, REMATES CONVOCATORIAS, ARRENDAMIENTOS"/>
    <n v="1"/>
    <n v="18000"/>
    <n v="18000"/>
    <s v="1, 2"/>
    <x v="2"/>
    <s v="MERINO MAURICIO"/>
    <n v="5393"/>
    <x v="3"/>
    <m/>
    <m/>
    <s v="Registrado Contrato"/>
    <m/>
    <m/>
    <n v="0"/>
    <m/>
    <m/>
    <m/>
    <m/>
    <m/>
    <m/>
  </r>
  <r>
    <x v="1"/>
    <m/>
    <n v="28"/>
    <s v="SI"/>
    <s v="SEÑALÉTICA REFLECTIVA DE SEGURIDAD EN PVC DE 20 X 30.14638,612581,8"/>
    <s v="2010050 "/>
    <s v="429990213"/>
    <s v="BIEN"/>
    <s v="Común"/>
    <x v="0"/>
    <s v="Normalizado"/>
    <s v="SUBASTA INVERSA ELECTRÓNICA"/>
    <s v="SEÑALÉTICA REFLECTIVA DE SEGURIDAD EN PVC DE 20 X 30."/>
    <n v="1463"/>
    <n v="8.6"/>
    <n v="12581.8"/>
    <s v="1, 2"/>
    <x v="1"/>
    <m/>
    <m/>
    <x v="0"/>
    <m/>
    <m/>
    <m/>
    <m/>
    <m/>
    <n v="0"/>
    <m/>
    <m/>
    <m/>
    <m/>
    <m/>
    <m/>
  </r>
  <r>
    <x v="1"/>
    <m/>
    <n v="29"/>
    <s v="SI"/>
    <s v="LETRERO DE LONA PARA EXTERIORES CON ESTRUCTURA DE SOPORTE 2.40 X 1.2 M50201,610080"/>
    <s v="2010050 "/>
    <s v="429990213"/>
    <s v="BIEN"/>
    <s v="Común"/>
    <x v="0"/>
    <s v="Normalizado"/>
    <s v="SUBASTA INVERSA ELECTRÓNICA"/>
    <s v="LETRERO DE LONA PARA EXTERIORES CON ESTRUCTURA DE SOPORTE 2.40 X 1.2 M"/>
    <n v="50"/>
    <n v="201.6"/>
    <n v="10080"/>
    <s v="1, 2"/>
    <x v="1"/>
    <m/>
    <m/>
    <x v="0"/>
    <m/>
    <m/>
    <m/>
    <m/>
    <m/>
    <n v="0"/>
    <m/>
    <m/>
    <m/>
    <m/>
    <m/>
    <m/>
  </r>
  <r>
    <x v="1"/>
    <m/>
    <n v="30"/>
    <s v="SI"/>
    <s v="LETRERO DE LONA PARA EXTERIORES CON ESTRUCTURA DE SOPORTE156409600"/>
    <s v="2010050 "/>
    <s v="429990213"/>
    <s v="BIEN"/>
    <s v="Común"/>
    <x v="0"/>
    <s v="Normalizado"/>
    <s v="SUBASTA INVERSA ELECTRÓNICA"/>
    <s v="LETRERO DE LONA PARA EXTERIORES CON ESTRUCTURA DE SOPORTE"/>
    <n v="15"/>
    <n v="640"/>
    <n v="9600"/>
    <s v="1, 2"/>
    <x v="1"/>
    <m/>
    <m/>
    <x v="0"/>
    <m/>
    <m/>
    <m/>
    <m/>
    <m/>
    <n v="0"/>
    <m/>
    <m/>
    <m/>
    <m/>
    <m/>
    <m/>
  </r>
  <r>
    <x v="1"/>
    <m/>
    <n v="31"/>
    <s v="SI"/>
    <s v="LETRERO PLACA EN TOOL GALVANIZADO PARA EXTERIORES 1.20 X 080 M200408000"/>
    <s v="2010050 "/>
    <s v="429990213"/>
    <s v="BIEN"/>
    <s v="Común"/>
    <x v="0"/>
    <s v="Normalizado"/>
    <s v="SUBASTA INVERSA ELECTRÓNICA"/>
    <s v="LETRERO PLACA EN TOOL GALVANIZADO PARA EXTERIORES 1.20 X 080 M"/>
    <n v="200"/>
    <n v="40"/>
    <n v="8000"/>
    <s v="1, 2"/>
    <x v="1"/>
    <m/>
    <m/>
    <x v="0"/>
    <m/>
    <m/>
    <m/>
    <m/>
    <m/>
    <n v="0"/>
    <m/>
    <m/>
    <m/>
    <m/>
    <m/>
    <m/>
  </r>
  <r>
    <x v="1"/>
    <m/>
    <n v="32"/>
    <s v="SI"/>
    <s v="BANDERA TERCIOPELO 1.50 M X 1.00 M TIPO A24263,056313,2"/>
    <s v="2010050 "/>
    <s v="881220011"/>
    <s v="BIEN"/>
    <s v="Común"/>
    <x v="0"/>
    <s v="Normalizado"/>
    <s v="CATÁLOGO ELECTRÓNICO"/>
    <s v="BANDERA TERCIOPELO 1.50 M X 1.00 M TIPO A"/>
    <n v="24"/>
    <n v="263.05"/>
    <m/>
    <s v="1, 2"/>
    <x v="1"/>
    <m/>
    <m/>
    <x v="1"/>
    <m/>
    <m/>
    <m/>
    <m/>
    <m/>
    <n v="0"/>
    <s v="ELIMINADO"/>
    <n v="114"/>
    <d v="2021-10-19T00:00:00"/>
    <m/>
    <m/>
    <m/>
  </r>
  <r>
    <x v="1"/>
    <m/>
    <n v="33"/>
    <s v="SI"/>
    <s v="SEÑALÉTICA REFLECTIVA DE SEGURIDAD EN PVC DE 50 X 70.11647,55510"/>
    <s v="2010050 "/>
    <s v="429990213"/>
    <s v="BIEN"/>
    <s v="Común"/>
    <x v="0"/>
    <s v="Normalizado"/>
    <s v="ÍNFIMA CUANTÍA"/>
    <s v="SEÑALÉTICA REFLECTIVA DE SEGURIDAD EN PVC DE 50 X 70."/>
    <n v="116"/>
    <n v="47.5"/>
    <n v="5510"/>
    <s v="1, 2"/>
    <x v="1"/>
    <m/>
    <m/>
    <x v="0"/>
    <m/>
    <m/>
    <m/>
    <m/>
    <m/>
    <n v="0"/>
    <m/>
    <m/>
    <m/>
    <m/>
    <m/>
    <m/>
  </r>
  <r>
    <x v="1"/>
    <m/>
    <n v="34"/>
    <s v="SI"/>
    <s v="SEÑALÉTICA REFLECTIVA DE SEGURIDAD EN PVC DE 40 X 40.36514,965460,4"/>
    <s v="2010050 "/>
    <s v="429990213"/>
    <s v="BIEN"/>
    <s v="Común"/>
    <x v="0"/>
    <s v="Normalizado"/>
    <s v="ÍNFIMA CUANTÍA"/>
    <s v="SEÑALÉTICA REFLECTIVA DE SEGURIDAD EN PVC DE 40 X 40."/>
    <n v="365"/>
    <n v="14.96"/>
    <n v="5460.4000000000005"/>
    <s v="1, 2"/>
    <x v="1"/>
    <m/>
    <m/>
    <x v="0"/>
    <m/>
    <m/>
    <m/>
    <m/>
    <m/>
    <n v="0"/>
    <m/>
    <m/>
    <m/>
    <m/>
    <m/>
    <m/>
  </r>
  <r>
    <x v="1"/>
    <m/>
    <n v="35"/>
    <s v="SI"/>
    <s v="SERVICIO DE MONITOREO DE INFORMACIÓN QUE GENERA  LA EEQ EN PRENSA, RADIO Y TELEVISIÓN150005000"/>
    <s v="2010050"/>
    <s v="836390113"/>
    <s v="SERVICIO"/>
    <s v="Común"/>
    <x v="0"/>
    <s v="Normalizado"/>
    <s v="ÍNFIMA CUANTÍA"/>
    <s v="SERVICIO DE MONITOREO DE INFORMACIÓN QUE GENERA  LA EEQ EN PRENSA, RADIO Y TELEVISIÓN"/>
    <n v="1"/>
    <n v="5000"/>
    <n v="5000"/>
    <s v="2, 3"/>
    <x v="1"/>
    <m/>
    <m/>
    <x v="0"/>
    <m/>
    <m/>
    <m/>
    <m/>
    <m/>
    <n v="0"/>
    <m/>
    <m/>
    <m/>
    <m/>
    <m/>
    <m/>
  </r>
  <r>
    <x v="1"/>
    <m/>
    <n v="36"/>
    <s v="SI"/>
    <s v="LETRERO PLACA EN ALUMINIO CON SOPORTE PARANTE 1.00X1.20 M100505000"/>
    <s v="2010050 "/>
    <s v="429990213"/>
    <s v="BIEN"/>
    <s v="Común"/>
    <x v="0"/>
    <s v="Normalizado"/>
    <s v="ÍNFIMA CUANTÍA"/>
    <s v="LETRERO PLACA EN ALUMINIO CON SOPORTE PARANTE 1.00X1.20 M"/>
    <n v="100"/>
    <n v="50"/>
    <n v="5000"/>
    <s v="1, 2"/>
    <x v="1"/>
    <m/>
    <m/>
    <x v="0"/>
    <m/>
    <m/>
    <m/>
    <m/>
    <m/>
    <n v="0"/>
    <m/>
    <m/>
    <m/>
    <m/>
    <m/>
    <m/>
  </r>
  <r>
    <x v="1"/>
    <m/>
    <n v="37"/>
    <s v="SI"/>
    <s v="BUSOS  EN TELA JERSEY POLIALGODÓN10004,674670"/>
    <s v="2010050 "/>
    <s v="282361023"/>
    <s v="BIEN"/>
    <s v="Común"/>
    <x v="0"/>
    <s v="Normalizado"/>
    <s v="CATÁLOGO ELECTRÓNICO"/>
    <s v="BUSOS  EN TELA JERSEY POLIALGODÓN"/>
    <n v="1000"/>
    <n v="4.67"/>
    <n v="4670"/>
    <s v="2, 3"/>
    <x v="1"/>
    <m/>
    <m/>
    <x v="0"/>
    <m/>
    <m/>
    <m/>
    <m/>
    <m/>
    <n v="0"/>
    <m/>
    <m/>
    <m/>
    <m/>
    <m/>
    <m/>
  </r>
  <r>
    <x v="1"/>
    <m/>
    <n v="38"/>
    <s v="SI"/>
    <s v="SEÑALETICA REFLECTIVA DE SEGURIDAD EN ALUMINIO DE 40X6086453870"/>
    <s v="2010050 "/>
    <s v="429990213"/>
    <s v="BIEN"/>
    <s v="Común"/>
    <x v="0"/>
    <s v="Normalizado"/>
    <s v="ÍNFIMA CUANTÍA"/>
    <s v="SEÑALETICA REFLECTIVA DE SEGURIDAD EN ALUMINIO DE 40X60"/>
    <n v="86"/>
    <n v="45"/>
    <n v="3870"/>
    <s v="1, 2"/>
    <x v="1"/>
    <m/>
    <m/>
    <x v="0"/>
    <m/>
    <m/>
    <m/>
    <m/>
    <m/>
    <n v="0"/>
    <m/>
    <m/>
    <m/>
    <m/>
    <m/>
    <m/>
  </r>
  <r>
    <x v="1"/>
    <m/>
    <n v="39"/>
    <s v="SI"/>
    <s v="PIEZA PUBLICITARIA IMANTADA DE 8X8CM180000,23600"/>
    <s v="2010050 "/>
    <s v="325300019"/>
    <s v="BIEN"/>
    <s v="Común"/>
    <x v="0"/>
    <s v="Normalizado"/>
    <s v="SUBASTA INVERSA ELECTRÓNICA"/>
    <s v="PIEZA PUBLICITARIA IMANTADA DE 8X8CM"/>
    <n v="18000"/>
    <n v="0.2"/>
    <m/>
    <s v="1, 2"/>
    <x v="1"/>
    <m/>
    <m/>
    <x v="1"/>
    <m/>
    <m/>
    <m/>
    <m/>
    <m/>
    <n v="0"/>
    <s v="ELIMINADO"/>
    <n v="114"/>
    <d v="2021-10-19T00:00:00"/>
    <m/>
    <m/>
    <m/>
  </r>
  <r>
    <x v="1"/>
    <m/>
    <n v="40"/>
    <s v="SI"/>
    <s v="SERVICIO DE WHATSAPP132003200"/>
    <s v="2010050"/>
    <s v="951100014"/>
    <s v="SERVICIO"/>
    <s v="Común"/>
    <x v="0"/>
    <s v="Normalizado"/>
    <s v="ÍNFIMA CUANTÍA"/>
    <s v="SERVICIO DE WHATSAPP"/>
    <n v="1"/>
    <n v="3200"/>
    <m/>
    <s v="2, 3"/>
    <x v="1"/>
    <m/>
    <m/>
    <x v="1"/>
    <m/>
    <m/>
    <m/>
    <m/>
    <m/>
    <n v="0"/>
    <s v="ELIMINADO"/>
    <n v="114"/>
    <d v="2021-10-19T00:00:00"/>
    <m/>
    <m/>
    <m/>
  </r>
  <r>
    <x v="1"/>
    <m/>
    <n v="41"/>
    <s v="SI"/>
    <s v="SEÑALÉTICA REFLECTIVA DE SEGURIDAD EN PVC DE 15 X 20.6454,52902,5"/>
    <s v="2010050 "/>
    <s v="429990213"/>
    <s v="BIEN"/>
    <s v="Común"/>
    <x v="0"/>
    <s v="Normalizado"/>
    <s v="ÍNFIMA CUANTÍA"/>
    <s v="SEÑALÉTICA REFLECTIVA DE SEGURIDAD EN PVC DE 15 X 20."/>
    <n v="645"/>
    <n v="4.5"/>
    <n v="2902.5"/>
    <s v="1, 2"/>
    <x v="1"/>
    <m/>
    <m/>
    <x v="0"/>
    <m/>
    <m/>
    <m/>
    <m/>
    <m/>
    <n v="0"/>
    <m/>
    <m/>
    <m/>
    <m/>
    <m/>
    <m/>
  </r>
  <r>
    <x v="1"/>
    <m/>
    <n v="42"/>
    <s v="SI"/>
    <s v="SEÑALÉTICA REFLECTIVA DE SEGURIDAD EN ALUMINIO DE 20 X 30.15014,382157"/>
    <s v="2010050 "/>
    <s v="429990213"/>
    <s v="BIEN"/>
    <s v="Común"/>
    <x v="0"/>
    <s v="Normalizado"/>
    <s v="ÍNFIMA CUANTÍA"/>
    <s v="SEÑALÉTICA REFLECTIVA DE SEGURIDAD EN ALUMINIO DE 20 X 30."/>
    <n v="150"/>
    <n v="14.38"/>
    <n v="2157"/>
    <s v="1, 2"/>
    <x v="1"/>
    <m/>
    <m/>
    <x v="0"/>
    <m/>
    <m/>
    <m/>
    <m/>
    <m/>
    <n v="0"/>
    <m/>
    <m/>
    <m/>
    <m/>
    <m/>
    <m/>
  </r>
  <r>
    <x v="1"/>
    <m/>
    <n v="43"/>
    <s v="SI"/>
    <s v="TOMATODO 600ML EN POLIURETANO, LIBRE DE BPA PLÁSTICO TRASLÚCIDO.19980,871738,26"/>
    <s v="2010050 "/>
    <s v="325300019"/>
    <s v="BIEN"/>
    <s v="Común"/>
    <x v="0"/>
    <s v="Normalizado"/>
    <s v="SUBASTA INVERSA ELECTRÓNICA"/>
    <s v="TOMATODO 600ML EN POLIURETANO, LIBRE DE BPA PLÁSTICO TRASLÚCIDO."/>
    <n v="1998"/>
    <n v="0.87"/>
    <m/>
    <s v="1, 2"/>
    <x v="1"/>
    <m/>
    <m/>
    <x v="1"/>
    <m/>
    <m/>
    <m/>
    <m/>
    <m/>
    <n v="0"/>
    <s v="ELIMINADO"/>
    <n v="114"/>
    <d v="2021-10-19T00:00:00"/>
    <m/>
    <m/>
    <m/>
  </r>
  <r>
    <x v="1"/>
    <m/>
    <n v="44"/>
    <s v="SI"/>
    <s v="SEÑALÉTICA REFLECTIVA DE SEGURIDAD EN PVC DE 40 X 15.2008,51700"/>
    <s v="2010050 "/>
    <s v="429990213"/>
    <s v="BIEN"/>
    <s v="Común"/>
    <x v="0"/>
    <s v="Normalizado"/>
    <s v="ÍNFIMA CUANTÍA"/>
    <s v="SEÑALÉTICA REFLECTIVA DE SEGURIDAD EN PVC DE 40 X 15."/>
    <n v="200"/>
    <n v="8.5"/>
    <n v="1700"/>
    <s v="1, 2"/>
    <x v="1"/>
    <m/>
    <m/>
    <x v="0"/>
    <m/>
    <m/>
    <m/>
    <m/>
    <m/>
    <n v="0"/>
    <m/>
    <m/>
    <m/>
    <m/>
    <m/>
    <m/>
  </r>
  <r>
    <x v="1"/>
    <m/>
    <n v="45"/>
    <s v="SI"/>
    <s v="ESFEROS PUBLICITARIOS PLÁSTICO COLOR AZUL ELÉCTRICO METALIZADO.50730,321623,36"/>
    <s v="2010050 "/>
    <s v="325300019"/>
    <s v="BIEN"/>
    <s v="Común"/>
    <x v="0"/>
    <s v="Normalizado"/>
    <s v="ÍNFIMA CUANTÍA"/>
    <s v="ESFEROS PUBLICITARIOS PLÁSTICO COLOR AZUL ELÉCTRICO METALIZADO."/>
    <n v="5000"/>
    <n v="0.34"/>
    <n v="1700.0000000000002"/>
    <n v="3"/>
    <x v="1"/>
    <m/>
    <m/>
    <x v="0"/>
    <m/>
    <m/>
    <m/>
    <m/>
    <m/>
    <n v="0"/>
    <s v="MODIFICADO"/>
    <n v="207"/>
    <d v="2021-11-16T00:00:00"/>
    <m/>
    <m/>
    <m/>
  </r>
  <r>
    <x v="1"/>
    <m/>
    <n v="46"/>
    <s v="SI"/>
    <s v="ARREGLOS FLORALES PARA EVENTOS DE LA EEQ112181218"/>
    <s v="121010114780100"/>
    <s v="625120011"/>
    <s v="SERVICIO"/>
    <s v="Común"/>
    <x v="1"/>
    <s v="Normalizado"/>
    <s v="ÍNFIMA CUANTÍA"/>
    <s v="ARREGLOS FLORALES PARA EVENTOS DE LA EEQ"/>
    <n v="1"/>
    <s v="1218"/>
    <n v="1218"/>
    <s v="1, 2"/>
    <x v="1"/>
    <m/>
    <m/>
    <x v="0"/>
    <m/>
    <m/>
    <m/>
    <m/>
    <m/>
    <n v="0"/>
    <m/>
    <m/>
    <m/>
    <m/>
    <m/>
    <m/>
  </r>
  <r>
    <x v="1"/>
    <m/>
    <n v="47"/>
    <s v="SI"/>
    <s v="PULSERAS IMPRESAS100000,121200"/>
    <s v="2010050 "/>
    <s v="325300019"/>
    <s v="BIEN"/>
    <s v="Común"/>
    <x v="0"/>
    <s v="Normalizado"/>
    <s v="SUBASTA INVERSA ELECTRÓNICA"/>
    <s v="PULSERAS IMPRESAS"/>
    <n v="10000"/>
    <n v="0.12"/>
    <m/>
    <s v="1, 2"/>
    <x v="1"/>
    <m/>
    <m/>
    <x v="1"/>
    <m/>
    <m/>
    <m/>
    <m/>
    <m/>
    <n v="0"/>
    <s v="ELIMINADO"/>
    <n v="114"/>
    <d v="2021-10-19T00:00:00"/>
    <m/>
    <m/>
    <m/>
  </r>
  <r>
    <x v="1"/>
    <m/>
    <n v="48"/>
    <s v="SI"/>
    <s v="ROLL UP BANNER30351050"/>
    <s v="2010050 "/>
    <s v="325300019"/>
    <s v="BIEN"/>
    <s v="Común"/>
    <x v="0"/>
    <s v="Normalizado"/>
    <s v="ÍNFIMA CUANTÍA"/>
    <s v="ROLL UP BANNER"/>
    <n v="10"/>
    <n v="50"/>
    <n v="500"/>
    <n v="3"/>
    <x v="1"/>
    <m/>
    <m/>
    <x v="0"/>
    <m/>
    <m/>
    <m/>
    <m/>
    <m/>
    <n v="0"/>
    <s v="MODIFICADO"/>
    <n v="207"/>
    <d v="2021-11-16T00:00:00"/>
    <m/>
    <m/>
    <m/>
  </r>
  <r>
    <x v="1"/>
    <m/>
    <n v="49"/>
    <s v="SI"/>
    <s v="LONA OPACA 13ONZ 500X500DD EN VARIAS MEDIDAS IMPRESAS,   EN 1440 DPI. 1006,6660"/>
    <s v="2010050 "/>
    <s v="325300019"/>
    <s v="BIEN"/>
    <s v="Común"/>
    <x v="0"/>
    <s v="Normalizado"/>
    <s v="SUBASTA INVERSA ELECTRÓNICA"/>
    <s v="LONA OPACA 13ONZ 500X500DD EN VARIAS MEDIDAS IMPRESAS,   EN 1440 DPI. "/>
    <n v="100"/>
    <n v="6.6"/>
    <m/>
    <s v="1, 2"/>
    <x v="1"/>
    <m/>
    <m/>
    <x v="1"/>
    <m/>
    <m/>
    <m/>
    <m/>
    <m/>
    <n v="0"/>
    <s v="ELIMINADO"/>
    <n v="114"/>
    <d v="2021-10-19T00:00:00"/>
    <m/>
    <m/>
    <m/>
  </r>
  <r>
    <x v="1"/>
    <m/>
    <n v="50"/>
    <s v="SI"/>
    <s v="PIN TIPO BOTON10000,5500"/>
    <s v="2010050 "/>
    <s v="325300019"/>
    <s v="BIEN"/>
    <s v="Común"/>
    <x v="0"/>
    <s v="Normalizado"/>
    <s v="SUBASTA INVERSA ELECTRÓNICA"/>
    <s v="PIN TIPO BOTON"/>
    <n v="1000"/>
    <n v="0.5"/>
    <m/>
    <s v="1, 2"/>
    <x v="1"/>
    <m/>
    <m/>
    <x v="1"/>
    <m/>
    <m/>
    <m/>
    <m/>
    <m/>
    <n v="0"/>
    <s v="ELIMINADO"/>
    <n v="114"/>
    <d v="2021-10-19T00:00:00"/>
    <m/>
    <m/>
    <m/>
  </r>
  <r>
    <x v="1"/>
    <m/>
    <n v="51"/>
    <s v="SI"/>
    <s v="SEÑALÉTICA REFLECTIVA DE SEGURIDAD EN PVC DE 10 X 15.1523,07466,64"/>
    <s v="2010050 "/>
    <s v="429990213"/>
    <s v="BIEN"/>
    <s v="Común"/>
    <x v="0"/>
    <s v="Normalizado"/>
    <s v="ÍNFIMA CUANTÍA"/>
    <s v="SEÑALÉTICA REFLECTIVA DE SEGURIDAD EN PVC DE 10 X 15."/>
    <n v="152"/>
    <n v="3.07"/>
    <n v="466.64"/>
    <s v="1, 2"/>
    <x v="1"/>
    <m/>
    <m/>
    <x v="0"/>
    <m/>
    <m/>
    <m/>
    <m/>
    <m/>
    <n v="0"/>
    <m/>
    <m/>
    <m/>
    <m/>
    <m/>
    <m/>
  </r>
  <r>
    <x v="1"/>
    <m/>
    <n v="52"/>
    <s v="SI"/>
    <s v="SEÑALÉTICA REFLECTIVA DE SEGURIDAD EN PVC DE 10 X 301004,5450"/>
    <s v="2010050 "/>
    <s v="429990213"/>
    <s v="BIEN"/>
    <s v="Común"/>
    <x v="0"/>
    <s v="Normalizado"/>
    <s v="ÍNFIMA CUANTÍA"/>
    <s v="SEÑALÉTICA REFLECTIVA DE SEGURIDAD EN PVC DE 10 X 30"/>
    <n v="100"/>
    <n v="4.5"/>
    <n v="450"/>
    <s v="1, 2"/>
    <x v="1"/>
    <m/>
    <m/>
    <x v="0"/>
    <m/>
    <m/>
    <m/>
    <m/>
    <m/>
    <n v="0"/>
    <m/>
    <m/>
    <m/>
    <m/>
    <m/>
    <m/>
  </r>
  <r>
    <x v="2"/>
    <m/>
    <n v="53"/>
    <s v="NO"/>
    <s v="SERVICIO DE INSTALACIÓN, MANTENIMIENTO, RETIRO Y REUBICACIÓN DE SISTEMAS SOLARES FOTOVOLTAICOS AISLADOS 17884478844"/>
    <s v="12103081219038011"/>
    <n v="871520211"/>
    <s v="SERVICIO"/>
    <s v="Especial"/>
    <x v="1"/>
    <m/>
    <s v="BIENES Y SERVICIOS ÚNICOS"/>
    <s v="SERVICIO DE INSTALACIÓN, MANTENIMIENTO, RETIRO Y REUBICACIÓN DE SISTEMAS SOLARES FOTOVOLTAICOS AISLADOS "/>
    <s v="1"/>
    <n v="78844"/>
    <n v="78844"/>
    <s v="2, 3"/>
    <x v="1"/>
    <m/>
    <m/>
    <x v="0"/>
    <m/>
    <m/>
    <m/>
    <m/>
    <m/>
    <n v="0"/>
    <s v="INCLUSIÓN"/>
    <n v="103"/>
    <m/>
    <m/>
    <m/>
    <m/>
  </r>
  <r>
    <x v="2"/>
    <m/>
    <n v="54"/>
    <s v="NO"/>
    <s v="CONSULTORÍA PARA EL ESTUDIO DE IMPACTO AMBIENTAL DE LA SUBESTACIÓN ELÉCTRICA CHILLOS – JIJÓN12500025000"/>
    <s v="12103181219050008"/>
    <n v="831310012"/>
    <s v="CONSULTORÍA"/>
    <s v="Común"/>
    <x v="1"/>
    <m/>
    <s v="CONTRATACIÓN DIRECTA"/>
    <s v="CONSULTORÍA PARA EL ESTUDIO DE IMPACTO AMBIENTAL DE LA SUBESTACIÓN ELÉCTRICA CHILLOS – JIJÓN"/>
    <n v="1"/>
    <n v="25000"/>
    <n v="25000"/>
    <n v="3"/>
    <x v="1"/>
    <s v="LOPEZ PABLO"/>
    <n v="5476"/>
    <x v="3"/>
    <m/>
    <m/>
    <s v="20 de octubre se solcita Elaboración y Formalización de Resolución de Adjudicación, Proceso CDCEEQ-PSA004-2021"/>
    <m/>
    <m/>
    <n v="0"/>
    <s v="MODIFICADO"/>
    <n v="230"/>
    <m/>
    <m/>
    <m/>
    <m/>
  </r>
  <r>
    <x v="2"/>
    <m/>
    <n v="55"/>
    <s v="SI"/>
    <s v="ADQUISICIÓN DE KIT FOTOVOLTAICO PARA SISTEMAS AISLADOS1801652,45297441"/>
    <s v="1210118147120260"/>
    <n v="469300112"/>
    <s v="BIEN"/>
    <s v="Común"/>
    <x v="1"/>
    <s v="Normalizado"/>
    <s v="SUBASTA INVERSA ELECTRÓNICA"/>
    <s v="ADQUISICIÓN DE KIT FOTOVOLTAICO PARA SISTEMAS AISLADOS"/>
    <s v="180"/>
    <n v="1652.45"/>
    <n v="297441"/>
    <s v="2, 3"/>
    <x v="2"/>
    <s v="ANDRADE OLGA"/>
    <n v="22699"/>
    <x v="2"/>
    <m/>
    <m/>
    <s v="1 oct 2021: devuelta para reforma al PAC"/>
    <m/>
    <m/>
    <n v="0"/>
    <s v="INCLUSIÓN"/>
    <n v="103"/>
    <m/>
    <m/>
    <m/>
    <m/>
  </r>
  <r>
    <x v="2"/>
    <m/>
    <n v="56"/>
    <s v="SI"/>
    <s v="ADQUISICIÓN DE SISTEMA DE CONTROL Y GESTIÓN PARA SISTEMAS FOTOVOLTAICOS AISLADOS180924166320"/>
    <s v="1210118147120260"/>
    <n v="469300112"/>
    <s v="BIEN"/>
    <s v="Especial"/>
    <x v="1"/>
    <m/>
    <s v="BIENES Y SERVICIOS ÚNICOS"/>
    <s v="ADQUISICIÓN DE SISTEMA DE CONTROL Y GESTIÓN PARA SISTEMAS FOTOVOLTAICOS AISLADOS"/>
    <s v="180"/>
    <n v="924"/>
    <n v="166320"/>
    <s v="2, 3"/>
    <x v="2"/>
    <s v="MERINO MAURICIO"/>
    <n v="22698"/>
    <x v="4"/>
    <m/>
    <m/>
    <s v="Proceso Desierto"/>
    <m/>
    <m/>
    <n v="0"/>
    <s v="INCLUSIÓN"/>
    <n v="103"/>
    <m/>
    <m/>
    <m/>
    <m/>
  </r>
  <r>
    <x v="2"/>
    <m/>
    <n v="57"/>
    <s v="SI"/>
    <s v="ADQUISICIÓN DE BATERIA SOLAR DE 12V,150 AH PARA SISTEMAS FOTOVOLTAICOS446368,76164466,96"/>
    <s v="121033912150320"/>
    <n v="469300112"/>
    <s v="BIEN"/>
    <s v="Común"/>
    <x v="1"/>
    <s v="Normalizado"/>
    <s v="SUBASTA INVERSA ELECTRÓNICA"/>
    <s v="ADQUISICIÓN DE BATERIA SOLAR DE 12V,150 AH PARA SISTEMAS FOTOVOLTAICOS"/>
    <s v="446"/>
    <n v="357.21"/>
    <n v="159315.66"/>
    <n v="3"/>
    <x v="2"/>
    <s v="MUÑOZ ANDREA"/>
    <n v="22701"/>
    <x v="2"/>
    <m/>
    <m/>
    <s v="05 de octubre 2021, se devolvió para reforma"/>
    <m/>
    <m/>
    <n v="0"/>
    <s v="MODIFICADO"/>
    <s v="103  0120"/>
    <d v="2021-10-22T00:00:00"/>
    <m/>
    <m/>
    <m/>
  </r>
  <r>
    <x v="2"/>
    <m/>
    <n v="58"/>
    <s v="SI"/>
    <s v="ADQUISICIÓN DE LAMPARA TIPO LED 12V 11W. CON SOCKET PARA SISTEMAS FOTOVOLTAICOS10561313728"/>
    <s v="121033912150320"/>
    <n v="469300112"/>
    <s v="BIEN"/>
    <s v="Común"/>
    <x v="1"/>
    <s v="Normalizado"/>
    <s v="SUBASTA INVERSA ELECTRÓNICA"/>
    <s v="ADQUISICIÓN DE LAMPARA TIPO LED 12V 11W. CON SOCKET PARA SISTEMAS FOTOVOLTAICOS"/>
    <s v="1056"/>
    <n v="10.039999999999999"/>
    <n v="10602.24"/>
    <n v="3"/>
    <x v="2"/>
    <s v="MUÑOZ ANDREA"/>
    <n v="22701"/>
    <x v="2"/>
    <m/>
    <m/>
    <s v="05 de octubre 2021, se devolvió para reforma"/>
    <m/>
    <m/>
    <n v="0"/>
    <s v="MODIFICADO"/>
    <s v="103  0120"/>
    <m/>
    <m/>
    <m/>
    <m/>
  </r>
  <r>
    <x v="3"/>
    <m/>
    <n v="59"/>
    <s v="SI"/>
    <s v="CONSULTORÍA PARA LA ACTUALIZACIÓN DEL PLAN DE MANEJO AMBIENTAL PARA LA CONSTRUCCIÓN Y OPERACIÓN DE L170007000"/>
    <s v="12103181219050008"/>
    <n v="831310014"/>
    <s v="CONSULTORÍA"/>
    <s v="Común"/>
    <x v="1"/>
    <m/>
    <s v="CONTRATACIÓN DIRECTA"/>
    <s v="CONSULTORÍA PARA LA ACTUALIZACIÓN DEL PLAN DE MANEJO AMBIENTAL PARA LA CONSTRUCCIÓN Y OPERACIÓN DE L"/>
    <n v="1"/>
    <n v="7000"/>
    <m/>
    <s v="1, 2"/>
    <x v="1"/>
    <m/>
    <m/>
    <x v="1"/>
    <m/>
    <m/>
    <m/>
    <m/>
    <m/>
    <n v="0"/>
    <s v="ELIMINADO"/>
    <m/>
    <m/>
    <m/>
    <m/>
    <m/>
  </r>
  <r>
    <x v="2"/>
    <m/>
    <n v="59"/>
    <s v="SI"/>
    <s v="CONSULTORÍA PARA LA ACTUALIZACIÓN DEL PLAN DE MANEJO AMBIENTAL PARA LA CONSTRUCCIÓN Y OPERACIÓN DE L170007000"/>
    <s v="12103181219050008"/>
    <n v="831310014"/>
    <s v="CONSULTORÍA"/>
    <s v="Común"/>
    <x v="1"/>
    <m/>
    <s v="CONTRATACIÓN DIRECTA"/>
    <s v="CONSULTORÍA PARA LA ACTUALIZACIÓN DEL PLAN DE MANEJO AMBIENTAL PARA LA CONSTRUCCIÓN Y OPERACIÓN DE L"/>
    <n v="1"/>
    <n v="7000"/>
    <n v="7000"/>
    <s v="1, 2"/>
    <x v="2"/>
    <m/>
    <n v="5394"/>
    <x v="3"/>
    <m/>
    <m/>
    <s v="Registrado Contrato"/>
    <m/>
    <m/>
    <n v="0"/>
    <m/>
    <m/>
    <m/>
    <m/>
    <m/>
    <m/>
  </r>
  <r>
    <x v="2"/>
    <m/>
    <n v="60"/>
    <s v="SI"/>
    <s v="ADQUISICIÓN DE LAMPARA TIPO LED 12V 7W. CON SOCKET PARA SISTEMAS FOTOVOLTAICOS5287,844139,52"/>
    <s v="121033912150320"/>
    <n v="469300112"/>
    <s v="BIEN"/>
    <s v="Común"/>
    <x v="1"/>
    <s v="Normalizado"/>
    <s v="SUBASTA INVERSA ELECTRÓNICA"/>
    <s v="ADQUISICIÓN DE LAMPARA TIPO LED 12V 7W. CON SOCKET PARA SISTEMAS FOTOVOLTAICOS"/>
    <s v="528"/>
    <n v="6.02"/>
    <n v="3178.56"/>
    <n v="3"/>
    <x v="2"/>
    <s v="MUÑOZ ANDREA"/>
    <n v="22701"/>
    <x v="2"/>
    <m/>
    <m/>
    <s v="05 de octubre 2021, se devolvió para reforma"/>
    <m/>
    <m/>
    <n v="0"/>
    <s v="MODIFICADO"/>
    <s v="103 0120"/>
    <d v="2021-10-22T00:00:00"/>
    <m/>
    <m/>
    <m/>
  </r>
  <r>
    <x v="2"/>
    <m/>
    <n v="61"/>
    <s v="SI"/>
    <s v="ADQUISICIÓN DE CONDUCTOR DE CU CONCENTRICO, TIPO ST-THHN, CALIBRE 2 X 14 AWG UNILAY, 19 HILOS 30000,862580"/>
    <s v="121033912150320"/>
    <n v="4294200117"/>
    <s v="BIEN"/>
    <s v="Común"/>
    <x v="1"/>
    <s v="Normalizado"/>
    <s v="CATÁLOGO ELECTRÓNICO"/>
    <s v="ADQUISICIÓN DE CONDUCTOR DE CU CONCENTRICO, TIPO ST-THHN, CALIBRE 2 X 14 AWG UNILAY, 19 HILOS "/>
    <s v="3000"/>
    <n v="0.86"/>
    <m/>
    <s v="2, 3"/>
    <x v="1"/>
    <m/>
    <m/>
    <x v="1"/>
    <m/>
    <m/>
    <m/>
    <m/>
    <m/>
    <n v="0"/>
    <s v="ELIMINADO"/>
    <s v="103  0120"/>
    <d v="2021-10-22T00:00:00"/>
    <m/>
    <m/>
    <m/>
  </r>
  <r>
    <x v="2"/>
    <m/>
    <n v="62"/>
    <s v="SI"/>
    <s v="ADQUISICIÓN DE DISYUNTOR TERMOMAGNETICO UNIPOLAR 6 A, (BREAKER)1328,61135,2"/>
    <s v="121033912150320"/>
    <n v="4621103112"/>
    <s v="BIEN"/>
    <s v="Común"/>
    <x v="1"/>
    <s v="Normalizado"/>
    <s v="SUBASTA INVERSA ELECTRÓNICA"/>
    <s v="ADQUISICIÓN DE DISYUNTOR TERMOMAGNETICO UNIPOLAR 6 A, (BREAKER)"/>
    <s v="132"/>
    <n v="4.5"/>
    <n v="594"/>
    <n v="3"/>
    <x v="2"/>
    <s v="MUÑOZ ANDREA"/>
    <n v="22701"/>
    <x v="2"/>
    <m/>
    <m/>
    <s v="05 de octubre 2021, se devolvió para reforma"/>
    <m/>
    <m/>
    <n v="0"/>
    <s v="MODIFICADO"/>
    <s v="103  0120"/>
    <d v="2021-10-22T00:00:00"/>
    <m/>
    <m/>
    <m/>
  </r>
  <r>
    <x v="2"/>
    <m/>
    <n v="63"/>
    <s v="SI"/>
    <s v="ESTUDIO DE IMPACTO AMBIENTAL EX POST, PLAN ADE ABANDONO SURTIDOR DE COMBUSTIBLES1100100"/>
    <s v="121010114780100"/>
    <s v="822110111"/>
    <s v="SERVICIO"/>
    <s v="Común"/>
    <x v="1"/>
    <s v="Normalizado"/>
    <s v="ÍNFIMA CUANTÍA"/>
    <s v="ESTUDIO DE IMPACTO AMBIENTAL EX POST, PLAN ADE ABANDONO SURTIDOR DE COMBUSTIBLES"/>
    <n v="1"/>
    <n v="100"/>
    <m/>
    <s v="1, 2"/>
    <x v="1"/>
    <m/>
    <m/>
    <x v="1"/>
    <m/>
    <m/>
    <m/>
    <m/>
    <m/>
    <n v="0"/>
    <s v="ELIMINADO"/>
    <n v="126"/>
    <d v="2021-10-25T00:00:00"/>
    <m/>
    <m/>
    <m/>
  </r>
  <r>
    <x v="2"/>
    <m/>
    <n v="64"/>
    <s v="SI"/>
    <s v="CONTRATACIÓN DE OBRAS PARA LA CONSTRUCCIÓN Y REMODELACIÓN DE REDES DE MEDIO Y BAJO VOLTAJE EN LOS SE11012341,54"/>
    <s v="121031212170260144"/>
    <s v="542900122"/>
    <s v="OBRA"/>
    <s v="Común"/>
    <x v="1"/>
    <s v="Normalizado"/>
    <s v="LICITACIÓN"/>
    <s v="CONTRATACIÓN DE OBRAS PARA LA CONSTRUCCIÓN Y REMODELACIÓN DE REDES DE MEDIO Y BAJO VOLTAJE EN LOS SE"/>
    <n v="1"/>
    <n v="1012341.54"/>
    <m/>
    <s v="1, 2"/>
    <x v="1"/>
    <m/>
    <m/>
    <x v="1"/>
    <m/>
    <m/>
    <m/>
    <m/>
    <m/>
    <n v="0"/>
    <m/>
    <m/>
    <m/>
    <m/>
    <m/>
    <m/>
  </r>
  <r>
    <x v="4"/>
    <m/>
    <n v="65"/>
    <s v="NO"/>
    <s v="SERVICIO DE MANTENIMIENTO PREVENTIVO Y CORRECTIVO DE VEHÍCULOS CHEVROLET1833365,3833365,3"/>
    <n v="3220053"/>
    <n v="871410012"/>
    <s v="SERVICIO"/>
    <s v="Común"/>
    <x v="0"/>
    <m/>
    <s v="LICITACIÓN"/>
    <s v="SERVICIO DE MANTENIMIENTO PREVENTIVO Y CORRECTIVO DE VEHÍCULOS CHEVROLET"/>
    <n v="1"/>
    <n v="833365.3"/>
    <m/>
    <s v="2, 3"/>
    <x v="2"/>
    <m/>
    <m/>
    <x v="1"/>
    <m/>
    <m/>
    <m/>
    <m/>
    <m/>
    <n v="0"/>
    <s v="ELIMINADO"/>
    <s v="218  0256"/>
    <d v="2021-12-02T00:00:00"/>
    <m/>
    <m/>
    <m/>
  </r>
  <r>
    <x v="4"/>
    <m/>
    <n v="66"/>
    <s v="NO"/>
    <s v="SERVICIO DE LIMPIEZA DE INTERIORES Y EXTERIORES TIPO III1508493,72508493,72"/>
    <s v="3230059"/>
    <n v="853300012"/>
    <s v="SERVICIO"/>
    <s v="Común"/>
    <x v="0"/>
    <s v="Normalizado"/>
    <s v="CATÁLOGO ELECTRÓNICO"/>
    <s v="SERVICIO DE LIMPIEZA DE INTERIORES Y EXTERIORES TIPO III"/>
    <n v="1"/>
    <n v="2443298.7999999998"/>
    <n v="2443298.7999999998"/>
    <n v="3"/>
    <x v="0"/>
    <m/>
    <m/>
    <x v="0"/>
    <m/>
    <m/>
    <m/>
    <m/>
    <m/>
    <n v="0"/>
    <s v="MODIFICADO"/>
    <n v="198"/>
    <d v="2021-11-15T00:00:00"/>
    <m/>
    <m/>
    <m/>
  </r>
  <r>
    <x v="4"/>
    <m/>
    <n v="67"/>
    <s v="NO"/>
    <s v="REPUESTOS Y ACCESORIOS HIDRÁULICOS1291975,97291975,97"/>
    <s v="3220036 "/>
    <n v="4911400111"/>
    <s v="BIEN"/>
    <s v="Especial"/>
    <x v="0"/>
    <m/>
    <s v="REPUESTOS O ACCESORIOS"/>
    <s v="REPUESTOS Y ACCESORIOS HIDRÁULICOS"/>
    <n v="1"/>
    <n v="291975.96999999997"/>
    <n v="291975.96999999997"/>
    <s v="2, 3"/>
    <x v="2"/>
    <m/>
    <m/>
    <x v="0"/>
    <m/>
    <m/>
    <m/>
    <m/>
    <m/>
    <n v="0"/>
    <m/>
    <m/>
    <m/>
    <m/>
    <m/>
    <m/>
  </r>
  <r>
    <x v="4"/>
    <m/>
    <n v="68"/>
    <s v="NO"/>
    <s v="SERVICIO DE IMPRESION, FOTOCOPIADO Y ESCANEADO DE DOCUMENTOS1200000200000"/>
    <s v="3100056"/>
    <n v="611830011"/>
    <s v="SERVICIO"/>
    <s v="Común"/>
    <x v="0"/>
    <s v="Normalizado"/>
    <s v="SUBASTA INVERSA ELECTRÓNICA"/>
    <s v="SERVICIO DE IMPRESION, FOTOCOPIADO Y ESCANEADO DE DOCUMENTOS"/>
    <n v="1"/>
    <n v="200000"/>
    <m/>
    <s v="2, 3"/>
    <x v="1"/>
    <m/>
    <m/>
    <x v="1"/>
    <m/>
    <m/>
    <m/>
    <m/>
    <m/>
    <n v="0"/>
    <s v="ELIMINADO"/>
    <n v="128"/>
    <d v="2021-10-26T00:00:00"/>
    <m/>
    <m/>
    <m/>
  </r>
  <r>
    <x v="4"/>
    <m/>
    <n v="69"/>
    <s v="NO"/>
    <s v="REPUESTOS Y ACCESORIOS PARA CAMIONES1140000140000"/>
    <s v="3220036 "/>
    <n v="4911400111"/>
    <s v="BIEN"/>
    <s v="Común"/>
    <x v="0"/>
    <s v="Normalizado"/>
    <s v="SUBASTA INVERSA ELECTRÓNICA"/>
    <s v="REPUESTOS Y ACCESORIOS PARA CAMIONES"/>
    <n v="1"/>
    <n v="140000"/>
    <n v="140000"/>
    <s v="2, 3"/>
    <x v="2"/>
    <s v="ANDRADE OLGA"/>
    <n v="23017"/>
    <x v="2"/>
    <m/>
    <m/>
    <m/>
    <n v="1"/>
    <n v="139871.67000000001"/>
    <n v="139871.67000000001"/>
    <s v="MODIFICADO"/>
    <n v="218"/>
    <m/>
    <m/>
    <m/>
    <m/>
  </r>
  <r>
    <x v="4"/>
    <m/>
    <n v="70"/>
    <s v="NO"/>
    <s v="CURSO DE SERVICIO DE CAPACITACION Y MEJORAMIENTO DE LA COMUNICACIÓN Y EL TRABAJO EN EQUIPO, LIDERAZGO Y COACH1120000,6120000,6"/>
    <s v="3100064"/>
    <n v="929000014"/>
    <s v="SERVICIO"/>
    <s v="Común"/>
    <x v="0"/>
    <s v="No Normalizado"/>
    <s v="COTIZACIÓN"/>
    <s v="CURSO DE SERVICIO DE CAPACITACION Y MEJORAMIENTO DE LA COMUNICACIÓN Y EL TRABAJO EN EQUIPO, LIDERAZGO Y COACH"/>
    <n v="1"/>
    <n v="120000.6"/>
    <n v="120000.6"/>
    <s v="2, 3"/>
    <x v="1"/>
    <m/>
    <m/>
    <x v="0"/>
    <m/>
    <m/>
    <m/>
    <m/>
    <m/>
    <n v="0"/>
    <m/>
    <m/>
    <m/>
    <m/>
    <m/>
    <m/>
  </r>
  <r>
    <x v="4"/>
    <m/>
    <n v="71"/>
    <s v="NO"/>
    <s v="PERFIL ACERO ANGULO  Pulg.L Pulg. LAMINADO EN CALIENTE, 70 X 70 X 6 MM810013,11106191"/>
    <s v="3220031 "/>
    <n v="412620113"/>
    <s v="BIEN"/>
    <s v="Común"/>
    <x v="0"/>
    <s v="Normalizado"/>
    <s v="SUBASTA INVERSA ELECTRÓNICA"/>
    <s v="PERFIL ACERO ANGULO  Pulg.L Pulg. LAMINADO EN CALIENTE, 70 X 70 X 6 MM"/>
    <n v="8100"/>
    <n v="13.11"/>
    <n v="106191"/>
    <s v="2, 3"/>
    <x v="2"/>
    <s v="GUEVARA JOHANA"/>
    <n v="22875"/>
    <x v="5"/>
    <m/>
    <m/>
    <s v="6 oct 2021: se devuelve para reforma al PAC"/>
    <n v="8100"/>
    <n v="13.11"/>
    <n v="106191"/>
    <s v="MODIFICADO"/>
    <n v="218"/>
    <m/>
    <m/>
    <m/>
    <m/>
  </r>
  <r>
    <x v="4"/>
    <m/>
    <n v="72"/>
    <s v="NO"/>
    <s v="SERVICIO DE REPARACIÓN Y ADECUACION DE LOCALES1100000100000"/>
    <s v="3140054"/>
    <n v="547900411"/>
    <s v="SERVICIO"/>
    <s v="Común"/>
    <x v="0"/>
    <s v="No Normalizado"/>
    <s v="COTIZACIÓN"/>
    <s v="SERVICIO DE REPARACIÓN Y ADECUACION DE LOCALES"/>
    <n v="1"/>
    <n v="100000"/>
    <m/>
    <s v="1, 2"/>
    <x v="1"/>
    <m/>
    <m/>
    <x v="1"/>
    <m/>
    <m/>
    <m/>
    <m/>
    <m/>
    <n v="0"/>
    <s v="ELIMINADO"/>
    <n v="107"/>
    <d v="2021-10-15T00:00:00"/>
    <m/>
    <m/>
    <m/>
  </r>
  <r>
    <x v="5"/>
    <m/>
    <n v="72"/>
    <s v="NO"/>
    <s v="SERVICIO DE REPARACIÓN Y ADECUACION DE LOCALES1100000100000"/>
    <s v="5200054"/>
    <s v="547900411"/>
    <s v="SERVICIO"/>
    <s v="Común"/>
    <x v="0"/>
    <s v="Normalizado"/>
    <s v="SUBASTA INVERSA ELECTRÓNICA"/>
    <s v="SERVICIO DE REPARACIÓN Y ADECUACION DE LOCALES"/>
    <n v="1"/>
    <n v="25000"/>
    <m/>
    <s v="2, 3"/>
    <x v="1"/>
    <m/>
    <m/>
    <x v="1"/>
    <m/>
    <m/>
    <m/>
    <m/>
    <m/>
    <n v="0"/>
    <m/>
    <m/>
    <m/>
    <m/>
    <m/>
    <m/>
  </r>
  <r>
    <x v="4"/>
    <m/>
    <n v="73"/>
    <s v="NO"/>
    <s v="SERVICIO DE DISEÑO DE SISTEMAS CONTRA INCENDIO, DETECCIÓN, ALARMA, CONTROL Y EXTINCIÓN DEL FUEGO19241092410"/>
    <s v="3130055"/>
    <n v="862100311"/>
    <s v="SERVICIO"/>
    <s v="Común"/>
    <x v="0"/>
    <m/>
    <s v="LISTA CORTA"/>
    <s v="SERVICIO DE DISEÑO DE SISTEMAS CONTRA INCENDIO, DETECCIÓN, ALARMA, CONTROL Y EXTINCIÓN DEL FUEGO"/>
    <n v="1"/>
    <n v="92400"/>
    <m/>
    <n v="3"/>
    <x v="1"/>
    <m/>
    <m/>
    <x v="1"/>
    <m/>
    <m/>
    <m/>
    <m/>
    <m/>
    <n v="0"/>
    <s v="ELIMINADO"/>
    <s v="107  0308"/>
    <d v="2021-12-22T00:00:00"/>
    <m/>
    <m/>
    <m/>
  </r>
  <r>
    <x v="4"/>
    <m/>
    <n v="74"/>
    <s v="NO"/>
    <s v="REPUESTOS Y ACCESORIOS PARA VEHÍCULOS17000070000"/>
    <s v="3220036 "/>
    <n v="4911400111"/>
    <s v="BIEN"/>
    <s v="Común"/>
    <x v="0"/>
    <s v="Normalizado"/>
    <s v="SUBASTA INVERSA ELECTRÓNICA"/>
    <s v="REPUESTOS Y ACCESORIOS PARA VEHÍCULOS"/>
    <n v="1"/>
    <n v="70000"/>
    <n v="70000"/>
    <s v="2, 3"/>
    <x v="2"/>
    <s v="LOACHAMIN KATYA"/>
    <n v="22601"/>
    <x v="6"/>
    <m/>
    <m/>
    <s v="Envío especialista para revisión y validación área requirente 26/10/2021"/>
    <m/>
    <m/>
    <n v="0"/>
    <s v="MODIFICADO"/>
    <n v="218"/>
    <m/>
    <m/>
    <m/>
    <m/>
  </r>
  <r>
    <x v="4"/>
    <m/>
    <n v="75"/>
    <s v="NO"/>
    <s v="EXAMENES MEDICOS16420064200"/>
    <s v="3140059 3140089"/>
    <n v="931990311"/>
    <s v="SERVICIO"/>
    <s v="Común"/>
    <x v="0"/>
    <s v="Normalizado"/>
    <s v="SUBASTA INVERSA ELECTRÓNICA"/>
    <s v="EXAMENES MEDICOS"/>
    <n v="1"/>
    <n v="64200"/>
    <n v="64200"/>
    <s v="1, 2"/>
    <x v="1"/>
    <m/>
    <m/>
    <x v="0"/>
    <m/>
    <m/>
    <m/>
    <m/>
    <m/>
    <n v="0"/>
    <s v="MODIFICADO"/>
    <n v="13"/>
    <m/>
    <m/>
    <m/>
    <m/>
  </r>
  <r>
    <x v="4"/>
    <m/>
    <n v="76"/>
    <s v="NO"/>
    <s v="CUERDA DE SERVICIO ESPECIALIZADA PARA ASCENSO Y DESCENSO DE CARGA EN T18030454720"/>
    <s v="3130034 "/>
    <n v="4817001110"/>
    <s v="BIEN"/>
    <s v="Común"/>
    <x v="0"/>
    <s v="Normalizado"/>
    <s v="SUBASTA INVERSA ELECTRÓNICA"/>
    <s v="CUERDA DE SERVICIO ESPECIALIZADA PARA ASCENSO Y DESCENSO DE CARGA EN T"/>
    <n v="180"/>
    <n v="304"/>
    <m/>
    <s v="1, 2"/>
    <x v="1"/>
    <m/>
    <m/>
    <x v="1"/>
    <m/>
    <m/>
    <m/>
    <m/>
    <m/>
    <n v="0"/>
    <s v="ELIMINADO"/>
    <n v="107"/>
    <d v="2021-10-15T00:00:00"/>
    <m/>
    <m/>
    <m/>
  </r>
  <r>
    <x v="4"/>
    <m/>
    <n v="77"/>
    <s v="NO"/>
    <s v="PERFIL ACERO ANGULO  Pulg.L Pulg. LAMINADO EN CALIENTE, 38 X 38 X 6 MM60008,551000"/>
    <s v="3220031 "/>
    <n v="412620113"/>
    <s v="BIEN"/>
    <s v="Común"/>
    <x v="0"/>
    <s v="Normalizado"/>
    <s v="SUBASTA INVERSA ELECTRÓNICA"/>
    <s v="PERFIL ACERO ANGULO  Pulg.L Pulg. LAMINADO EN CALIENTE, 38 X 38 X 6 MM"/>
    <n v="6000"/>
    <n v="8.5"/>
    <n v="51000"/>
    <s v="2, 3"/>
    <x v="2"/>
    <s v="GUEVARA JOHANA"/>
    <n v="22875"/>
    <x v="5"/>
    <m/>
    <m/>
    <s v="6 oct 2021: se devuelve para reforma al PAC"/>
    <n v="6000"/>
    <n v="8.5"/>
    <n v="51000"/>
    <s v="MODIFICADO"/>
    <n v="218"/>
    <m/>
    <m/>
    <m/>
    <m/>
  </r>
  <r>
    <x v="4"/>
    <m/>
    <n v="78"/>
    <s v="NO"/>
    <s v="SERVICIO DE DESBROCE PARA LAS DEPENDENCIAS DE LA EEQ138037,1838037,18"/>
    <s v="3230059"/>
    <n v="853400431"/>
    <s v="SERVICIO"/>
    <s v="Común"/>
    <x v="0"/>
    <s v="Normalizado"/>
    <s v="CATÁLOGO ELECTRÓNICO"/>
    <s v="SERVICIO DE DESBROCE PARA LAS DEPENDENCIAS DE LA EEQ"/>
    <n v="1"/>
    <n v="38037.18"/>
    <m/>
    <n v="3"/>
    <x v="1"/>
    <m/>
    <m/>
    <x v="1"/>
    <m/>
    <m/>
    <m/>
    <m/>
    <m/>
    <n v="0"/>
    <s v="ELIMINADO"/>
    <s v="34  0296"/>
    <d v="2021-12-22T00:00:00"/>
    <m/>
    <m/>
    <m/>
  </r>
  <r>
    <x v="4"/>
    <m/>
    <n v="79"/>
    <s v="NO"/>
    <s v="MANTENIMIENTO Y REPARACIÓN DE PUENTES  GRUA13000030000"/>
    <s v="3220053"/>
    <n v="871590611"/>
    <s v="SERVICIO"/>
    <s v="Común"/>
    <x v="0"/>
    <s v="Normalizado"/>
    <s v="SUBASTA INVERSA ELECTRÓNICA"/>
    <s v="MANTENIMIENTO Y REPARACIÓN DE PUENTES  GRUA"/>
    <n v="1"/>
    <n v="30000"/>
    <m/>
    <n v="3"/>
    <x v="1"/>
    <m/>
    <m/>
    <x v="1"/>
    <m/>
    <m/>
    <m/>
    <m/>
    <m/>
    <n v="0"/>
    <s v="ELIMINADO"/>
    <n v="198"/>
    <d v="2021-11-15T00:00:00"/>
    <m/>
    <m/>
    <m/>
  </r>
  <r>
    <x v="4"/>
    <m/>
    <n v="80"/>
    <s v="NO"/>
    <s v="SERVICIO DE REENCAUCHE DE NEUMÁTICOS DEL PARQUE AUTOMOTOR13000030000"/>
    <s v="3220053"/>
    <n v="871410481"/>
    <s v="SERVICIO"/>
    <s v="Común"/>
    <x v="0"/>
    <s v="Normalizado"/>
    <s v="SUBASTA INVERSA ELECTRÓNICA"/>
    <s v="SERVICIO DE REENCAUCHE DE NEUMÁTICOS DEL PARQUE AUTOMOTOR"/>
    <n v="1"/>
    <n v="30000"/>
    <m/>
    <s v="2, 3"/>
    <x v="1"/>
    <m/>
    <m/>
    <x v="1"/>
    <m/>
    <m/>
    <m/>
    <m/>
    <m/>
    <n v="0"/>
    <s v="ELIMINADO"/>
    <s v="65  0256"/>
    <d v="2021-12-02T00:00:00"/>
    <m/>
    <m/>
    <m/>
  </r>
  <r>
    <x v="4"/>
    <m/>
    <n v="81"/>
    <s v="NO"/>
    <s v="FABRICACION DE MANGUERAS PARA SISTEMAS OLEOHIDRAULICOS DE ALTA, MEDIA Y BAJA PRESION, NO CONDUCTIVAS13000030000"/>
    <s v="3220053"/>
    <n v="363205016"/>
    <s v="SERVICIO"/>
    <s v="Común"/>
    <x v="0"/>
    <s v="Normalizado"/>
    <s v="SUBASTA INVERSA ELECTRÓNICA"/>
    <s v="FABRICACION DE MANGUERAS PARA SISTEMAS OLEOHIDRAULICOS DE ALTA, MEDIA Y BAJA PRESION, NO CONDUCTIVAS"/>
    <n v="1"/>
    <n v="30000"/>
    <n v="30000"/>
    <n v="3"/>
    <x v="1"/>
    <s v="MUÑOZ ANDREA"/>
    <n v="5540"/>
    <x v="2"/>
    <m/>
    <m/>
    <m/>
    <m/>
    <m/>
    <n v="0"/>
    <s v="MODIFICADO"/>
    <n v="198"/>
    <d v="2021-11-15T00:00:00"/>
    <m/>
    <m/>
    <m/>
  </r>
  <r>
    <x v="4"/>
    <m/>
    <n v="82"/>
    <s v="NO"/>
    <s v="ARRIENDO AGENCIA CHIRIYACU13000030000"/>
    <s v="3230043"/>
    <n v="721120011"/>
    <s v="SERVICIO"/>
    <s v="No Aplica"/>
    <x v="0"/>
    <m/>
    <s v="ARRENDAMIENTO DE BIENES INMUEBLES"/>
    <s v="ARRIENDO AGENCIA CHIRIYACU"/>
    <n v="1"/>
    <n v="30000"/>
    <m/>
    <s v="1, 2"/>
    <x v="1"/>
    <m/>
    <m/>
    <x v="1"/>
    <m/>
    <m/>
    <m/>
    <m/>
    <m/>
    <n v="0"/>
    <s v="ELIMINADO"/>
    <n v="198"/>
    <d v="2021-11-15T00:00:00"/>
    <m/>
    <m/>
    <m/>
  </r>
  <r>
    <x v="4"/>
    <m/>
    <n v="83"/>
    <s v="NO"/>
    <s v="SILLON DENTAL55747,8428739,2"/>
    <s v="3140037 "/>
    <n v="4813009112"/>
    <s v="BIEN"/>
    <s v="Común"/>
    <x v="0"/>
    <s v="Normalizado"/>
    <s v="SUBASTA INVERSA ELECTRÓNICA"/>
    <s v="SILLON DENTAL"/>
    <n v="5"/>
    <n v="5747.84"/>
    <m/>
    <s v="1, 2"/>
    <x v="1"/>
    <m/>
    <m/>
    <x v="1"/>
    <m/>
    <m/>
    <m/>
    <m/>
    <m/>
    <n v="0"/>
    <s v="ELIMINADO"/>
    <n v="107"/>
    <d v="2021-10-15T00:00:00"/>
    <m/>
    <m/>
    <m/>
  </r>
  <r>
    <x v="4"/>
    <m/>
    <n v="84"/>
    <s v="NO"/>
    <s v="ACEITES LUBRICANTES PARA LA EMPRESA ELÉCTRICA QUITO127837,1827837,18"/>
    <s v="3220039 "/>
    <n v="333800211"/>
    <s v="BIEN"/>
    <s v="Especial"/>
    <x v="0"/>
    <m/>
    <s v="CONTRATOS ENTRE ENTIDADES PÚBLICAS O SUS SUBSIDIARIAS"/>
    <s v="ACEITES LUBRICANTES PARA LA EMPRESA ELÉCTRICA QUITO"/>
    <n v="1"/>
    <n v="27837.18"/>
    <n v="27837.18"/>
    <s v="2, 3"/>
    <x v="1"/>
    <m/>
    <m/>
    <x v="0"/>
    <m/>
    <m/>
    <m/>
    <m/>
    <m/>
    <n v="0"/>
    <m/>
    <m/>
    <m/>
    <m/>
    <m/>
    <m/>
  </r>
  <r>
    <x v="4"/>
    <m/>
    <n v="85"/>
    <s v="NO"/>
    <s v="ARRIENDO AGENCIA CENTRO120619,7220619,72"/>
    <s v="3230043"/>
    <s v="721120011"/>
    <s v="SERVICIO"/>
    <s v="No Aplica"/>
    <x v="0"/>
    <m/>
    <s v="ARRENDAMIENTO DE BIENES INMUEBLES"/>
    <s v="ARRIENDO AGENCIA CENTRO"/>
    <s v="1"/>
    <n v="20619.72"/>
    <m/>
    <s v="2, 3"/>
    <x v="1"/>
    <m/>
    <m/>
    <x v="1"/>
    <m/>
    <m/>
    <m/>
    <m/>
    <m/>
    <n v="0"/>
    <s v="ELIMINADO"/>
    <s v="141  0296"/>
    <d v="2021-12-22T00:00:00"/>
    <m/>
    <m/>
    <m/>
  </r>
  <r>
    <x v="4"/>
    <m/>
    <n v="86"/>
    <s v="NO"/>
    <s v="ARRIENDO AGENCIA EL_x000a_QUINCHE120054,420054,4"/>
    <s v="3230043"/>
    <s v="721120011"/>
    <s v="SERVICIO"/>
    <s v="No Aplica"/>
    <x v="0"/>
    <m/>
    <s v="ARRENDAMIENTO DE BIENES INMUEBLES"/>
    <s v="ARRIENDO AGENCIA EL_x000a_QUINCHE"/>
    <s v="1"/>
    <n v="20054.400000000001"/>
    <m/>
    <s v="2, 3"/>
    <x v="1"/>
    <m/>
    <m/>
    <x v="1"/>
    <m/>
    <m/>
    <m/>
    <m/>
    <m/>
    <n v="0"/>
    <s v="ELIMINADO"/>
    <s v="141  0296"/>
    <d v="2021-12-22T00:00:00"/>
    <m/>
    <m/>
    <m/>
  </r>
  <r>
    <x v="4"/>
    <m/>
    <n v="87"/>
    <s v="NO"/>
    <s v="MANTENIMIENTO DE EQUIPOS ODONTOLÓGICOS.11700017000"/>
    <s v="3140053"/>
    <n v="871591412"/>
    <s v="SERVICIO"/>
    <s v="Común"/>
    <x v="0"/>
    <s v="Normalizado"/>
    <s v="SUBASTA INVERSA ELECTRÓNICA"/>
    <s v="MANTENIMIENTO DE EQUIPOS ODONTOLÓGICOS."/>
    <n v="1"/>
    <n v="17000"/>
    <m/>
    <s v="1, 2"/>
    <x v="1"/>
    <m/>
    <m/>
    <x v="1"/>
    <m/>
    <m/>
    <m/>
    <m/>
    <m/>
    <n v="0"/>
    <s v="ELIMINADO"/>
    <n v="107"/>
    <d v="2021-10-15T00:00:00"/>
    <m/>
    <m/>
    <m/>
  </r>
  <r>
    <x v="4"/>
    <m/>
    <n v="88"/>
    <s v="NO"/>
    <s v="PROTESIS DE MIEMBRO SUPERIOR IZQUIERDO SOBRE CODO44020,816083,2"/>
    <s v="3140034 "/>
    <n v="625740013"/>
    <s v="BIEN"/>
    <s v="Común"/>
    <x v="0"/>
    <s v="Normalizado"/>
    <s v="SUBASTA INVERSA ELECTRÓNICA"/>
    <s v="PROTESIS DE MIEMBRO SUPERIOR IZQUIERDO SOBRE CODO"/>
    <n v="4"/>
    <n v="4020.8"/>
    <m/>
    <s v="1, 2"/>
    <x v="1"/>
    <m/>
    <m/>
    <x v="1"/>
    <m/>
    <m/>
    <m/>
    <m/>
    <m/>
    <n v="0"/>
    <s v="ELIMINADO"/>
    <n v="107"/>
    <d v="2021-10-15T00:00:00"/>
    <m/>
    <m/>
    <m/>
  </r>
  <r>
    <x v="4"/>
    <m/>
    <n v="89"/>
    <s v="NO"/>
    <s v="MONITOR MULTIPARAMETRO DE SIGNOS VITALES72284,815993,6"/>
    <s v="3140037 "/>
    <n v="4815009135"/>
    <s v="BIEN"/>
    <s v="Común"/>
    <x v="0"/>
    <s v="Normalizado"/>
    <s v="SUBASTA INVERSA ELECTRÓNICA"/>
    <s v="MONITOR MULTIPARAMETRO DE SIGNOS VITALES"/>
    <n v="7"/>
    <n v="2284.8000000000002"/>
    <m/>
    <s v="1, 2"/>
    <x v="1"/>
    <m/>
    <m/>
    <x v="1"/>
    <m/>
    <m/>
    <m/>
    <m/>
    <m/>
    <n v="0"/>
    <s v="ELIMINADO"/>
    <n v="107"/>
    <d v="2021-10-15T00:00:00"/>
    <m/>
    <m/>
    <m/>
  </r>
  <r>
    <x v="4"/>
    <m/>
    <n v="90"/>
    <s v="NO"/>
    <s v="ARRIENDO ESPACIO DE_x000a_TERRENO UBICADO EN EL_x000a_SECTOR QUITO LOMA11447514475"/>
    <s v="3230043"/>
    <s v="721110015"/>
    <s v="SERVICIO"/>
    <s v="No Aplica"/>
    <x v="0"/>
    <m/>
    <s v="ARRENDAMIENTO DE BIENES INMUEBLES"/>
    <s v="ARRIENDO ESPACIO DE_x000a_TERRENO UBICADO EN EL_x000a_SECTOR QUITO LOMA"/>
    <s v="1"/>
    <n v="14475"/>
    <m/>
    <s v="2, 3"/>
    <x v="1"/>
    <m/>
    <m/>
    <x v="1"/>
    <m/>
    <m/>
    <m/>
    <m/>
    <m/>
    <n v="0"/>
    <s v="ELIMINADO"/>
    <s v="141  0296"/>
    <d v="2021-12-22T00:00:00"/>
    <m/>
    <m/>
    <m/>
  </r>
  <r>
    <x v="4"/>
    <m/>
    <n v="91"/>
    <s v="NO"/>
    <s v="ARRIENDO OFICINAS UNION DE JUBILADOS113862,413862,4"/>
    <s v="3230043"/>
    <n v="721120011"/>
    <s v="SERVICIO"/>
    <s v="No Aplica"/>
    <x v="0"/>
    <m/>
    <s v="ARRENDAMIENTO DE BIENES INMUEBLES"/>
    <s v="ARRIENDO OFICINAS UNION DE JUBILADOS"/>
    <n v="1"/>
    <n v="13862.4"/>
    <m/>
    <n v="3"/>
    <x v="1"/>
    <m/>
    <m/>
    <x v="1"/>
    <m/>
    <m/>
    <m/>
    <m/>
    <m/>
    <n v="0"/>
    <s v="ELIMINADO"/>
    <s v="198  0296"/>
    <d v="2021-12-22T00:00:00"/>
    <m/>
    <m/>
    <m/>
  </r>
  <r>
    <x v="4"/>
    <m/>
    <n v="92"/>
    <s v="NO"/>
    <s v="ARRIENDO DE TAPA GRADA_x000a_UBICADA EN LA TORRE_x000a_TIERRA DEL CONJUNTO_x000a_HABITACIONAL SIGLO XXI113201,213201,2"/>
    <s v="3230043"/>
    <s v="721110111"/>
    <s v="SERVICIO"/>
    <s v="No Aplica"/>
    <x v="0"/>
    <m/>
    <s v="ARRENDAMIENTO DE BIENES INMUEBLES"/>
    <s v="ARRIENDO DE TAPA GRADA_x000a_UBICADA EN LA TORRE_x000a_TIERRA DEL CONJUNTO_x000a_HABITACIONAL SIGLO XXI"/>
    <s v="1"/>
    <n v="13201.2"/>
    <n v="13201.2"/>
    <s v="2, 3"/>
    <x v="1"/>
    <m/>
    <m/>
    <x v="0"/>
    <m/>
    <m/>
    <m/>
    <m/>
    <m/>
    <n v="0"/>
    <s v="INCLUSIÓN"/>
    <n v="141"/>
    <m/>
    <m/>
    <m/>
    <m/>
  </r>
  <r>
    <x v="4"/>
    <m/>
    <n v="93"/>
    <s v="NO"/>
    <s v="Bata descartable90001,4613140"/>
    <s v="3140034 "/>
    <n v="282500012"/>
    <s v="BIEN"/>
    <s v="Común"/>
    <x v="0"/>
    <s v="Normalizado"/>
    <s v="SUBASTA INVERSA ELECTRÓNICA"/>
    <s v="Bata descartable"/>
    <n v="9000"/>
    <n v="1.46"/>
    <m/>
    <s v="1, 2"/>
    <x v="1"/>
    <m/>
    <m/>
    <x v="1"/>
    <m/>
    <m/>
    <m/>
    <m/>
    <m/>
    <n v="0"/>
    <s v="ELIMINADO"/>
    <n v="107"/>
    <d v="2021-10-15T00:00:00"/>
    <m/>
    <m/>
    <m/>
  </r>
  <r>
    <x v="4"/>
    <m/>
    <n v="94"/>
    <s v="NO"/>
    <s v="ARRIENDO DE LOCALES UBICADOS AL INTERIOR DEL CONVENTO SANTO DOMINGO PARA FUNCIONAMIENTO DE CAMARA DE11267212672"/>
    <s v="3230043"/>
    <n v="721120013"/>
    <s v="SERVICIO"/>
    <s v="No Aplica"/>
    <x v="0"/>
    <m/>
    <s v="ARRENDAMIENTO DE BIENES INMUEBLES"/>
    <s v="ARRIENDO DE LOCALES UBICADOS AL INTERIOR DEL CONVENTO SANTO DOMINGO PARA FUNCIONAMIENTO DE CAMARA DE"/>
    <n v="1"/>
    <n v="12672"/>
    <n v="12672"/>
    <n v="3"/>
    <x v="2"/>
    <s v="LARCO DIMARY"/>
    <n v="5624"/>
    <x v="2"/>
    <m/>
    <m/>
    <m/>
    <m/>
    <m/>
    <n v="0"/>
    <s v="MODIFICADO"/>
    <n v="198"/>
    <d v="2021-11-15T00:00:00"/>
    <m/>
    <m/>
    <m/>
  </r>
  <r>
    <x v="4"/>
    <m/>
    <n v="95"/>
    <s v="NO"/>
    <s v="ARRIENDO ESPACIO DE_x000a_TERRENO UBICADO EN EL_x000a_CERRO ILALO11140011400"/>
    <s v="3230043"/>
    <s v="721110015"/>
    <s v="SERVICIO"/>
    <s v="No Aplica"/>
    <x v="0"/>
    <m/>
    <s v="ARRENDAMIENTO DE BIENES INMUEBLES"/>
    <s v="ARRIENDO ESPACIO DE_x000a_TERRENO UBICADO EN EL_x000a_CERRO ILALO"/>
    <s v="1"/>
    <n v="11400"/>
    <m/>
    <s v="2, 3"/>
    <x v="1"/>
    <m/>
    <m/>
    <x v="1"/>
    <m/>
    <m/>
    <m/>
    <m/>
    <m/>
    <n v="0"/>
    <s v="ELIMINADO"/>
    <s v="141  0296"/>
    <d v="2021-12-22T00:00:00"/>
    <m/>
    <m/>
    <m/>
  </r>
  <r>
    <x v="4"/>
    <m/>
    <n v="96"/>
    <s v="NO"/>
    <s v="CONTRATACIÓN DE COMISARIO PARA REVISIÓN DE EJERCICIO ECONOMICO11100011000"/>
    <s v="6000056"/>
    <n v="822110111"/>
    <s v="CONSULTORÍA"/>
    <s v="Común"/>
    <x v="0"/>
    <m/>
    <s v="CONTRATACIÓN DIRECTA"/>
    <s v="CONTRATACIÓN DE COMISARIO PARA REVISIÓN DE EJERCICIO ECONOMICO"/>
    <n v="1"/>
    <n v="11000"/>
    <n v="11000"/>
    <n v="3"/>
    <x v="1"/>
    <m/>
    <m/>
    <x v="0"/>
    <m/>
    <m/>
    <m/>
    <m/>
    <m/>
    <n v="0"/>
    <m/>
    <m/>
    <m/>
    <m/>
    <m/>
    <m/>
  </r>
  <r>
    <x v="4"/>
    <m/>
    <n v="97"/>
    <s v="NO"/>
    <s v="VACUNA CONTRA LA HEPATITIS A Y B60018,110860"/>
    <s v="3140034 "/>
    <n v="3526053876"/>
    <s v="BIEN"/>
    <s v="Común"/>
    <x v="0"/>
    <s v="Normalizado"/>
    <s v="SUBASTA INVERSA ELECTRÓNICA"/>
    <s v="VACUNA CONTRA LA HEPATITIS A Y B"/>
    <n v="600"/>
    <n v="18.100000000000001"/>
    <m/>
    <s v="1, 2"/>
    <x v="1"/>
    <m/>
    <m/>
    <x v="1"/>
    <m/>
    <m/>
    <m/>
    <m/>
    <m/>
    <n v="0"/>
    <s v="ELIMINADO"/>
    <n v="107"/>
    <d v="2021-10-15T00:00:00"/>
    <m/>
    <m/>
    <m/>
  </r>
  <r>
    <x v="4"/>
    <m/>
    <n v="98"/>
    <s v="NO"/>
    <s v="SERVICIO DE MANEJO DE DESECHOS INFECCIOSOS HOSPITALARIOS110000"/>
    <s v="3140089"/>
    <n v="942210111"/>
    <s v="SERVICIO"/>
    <s v="Común"/>
    <x v="0"/>
    <s v="Normalizado"/>
    <s v="SUBASTA INVERSA ELECTRÓNICA"/>
    <s v="SERVICIO DE MANEJO DE DESECHOS INFECCIOSOS HOSPITALARIOS"/>
    <n v="1"/>
    <n v="10000"/>
    <m/>
    <s v="1, 2"/>
    <x v="1"/>
    <m/>
    <m/>
    <x v="1"/>
    <m/>
    <m/>
    <m/>
    <m/>
    <m/>
    <n v="0"/>
    <s v="ELIMINADO"/>
    <n v="89"/>
    <m/>
    <m/>
    <m/>
    <m/>
  </r>
  <r>
    <x v="4"/>
    <m/>
    <n v="99"/>
    <s v="NO"/>
    <s v="ARRIENDO DE ESPACIO_x000a_FISICO PARA CAMARA DE_x000a_TRANSFORMACIÓN UBICADA_x000a_EN EL MONASTERIO DE_x000a_SANTA CATALINA DE SIENA17622,47622,4"/>
    <s v="3230043"/>
    <s v="721120013"/>
    <s v="SERVICIO"/>
    <s v="No Aplica"/>
    <x v="0"/>
    <m/>
    <s v="ARRENDAMIENTO DE BIENES INMUEBLES"/>
    <s v="ARRIENDO DE ESPACIO_x000a_FISICO PARA CAMARA DE_x000a_TRANSFORMACIÓN UBICADA_x000a_EN EL MONASTERIO DE_x000a_SANTA CATALINA DE SIENA"/>
    <s v="1"/>
    <n v="7622.4"/>
    <m/>
    <s v="2, 3"/>
    <x v="1"/>
    <m/>
    <m/>
    <x v="1"/>
    <m/>
    <m/>
    <m/>
    <m/>
    <m/>
    <n v="0"/>
    <s v="ELIMINADO"/>
    <s v="141  0296"/>
    <d v="2021-12-22T00:00:00"/>
    <m/>
    <m/>
    <m/>
  </r>
  <r>
    <x v="4"/>
    <m/>
    <n v="100"/>
    <s v="NO"/>
    <s v="ARRIENDO DE ESPACIO_x000a_FISICO PARA CAMARA_x000a_DE TRANSFORMACIÓN_x000a_UBICADA EN CONSEJO_x000a_GUBERNATIVO DE LOS_x000a_BIENES DEL CONVENTO DE_x000a_CLARISAS DE QUITO17286,47286,4"/>
    <s v="3230043"/>
    <s v="721120013"/>
    <s v="SERVICIO"/>
    <s v="No Aplica"/>
    <x v="0"/>
    <m/>
    <s v="ARRENDAMIENTO DE BIENES INMUEBLES"/>
    <s v="ARRIENDO DE ESPACIO_x000a_FISICO PARA CAMARA_x000a_DE TRANSFORMACIÓN_x000a_UBICADA EN CONSEJO_x000a_GUBERNATIVO DE LOS_x000a_BIENES DEL CONVENTO DE_x000a_CLARISAS DE QUITO"/>
    <s v="1"/>
    <n v="7286.4"/>
    <m/>
    <s v="2, 3"/>
    <x v="1"/>
    <m/>
    <m/>
    <x v="1"/>
    <m/>
    <m/>
    <m/>
    <m/>
    <m/>
    <n v="0"/>
    <s v="ELIMINADO"/>
    <s v="141  0296"/>
    <d v="2021-12-22T00:00:00"/>
    <m/>
    <m/>
    <m/>
  </r>
  <r>
    <x v="4"/>
    <m/>
    <n v="101"/>
    <s v="NO"/>
    <s v="CARRETILLA HIDRAULICA, MANUAL, GATA ELEVACION, 2500 KG126007200"/>
    <s v="6400037 "/>
    <n v="435300011"/>
    <s v="BIEN"/>
    <s v="Común"/>
    <x v="0"/>
    <s v="Normalizado"/>
    <s v="SUBASTA INVERSA ELECTRÓNICA"/>
    <s v="CARRETILLA HIDRAULICA, MANUAL, GATA ELEVACION, 2500 KG"/>
    <n v="12"/>
    <n v="600"/>
    <m/>
    <s v="2, 3"/>
    <x v="1"/>
    <m/>
    <m/>
    <x v="1"/>
    <m/>
    <m/>
    <m/>
    <m/>
    <m/>
    <n v="0"/>
    <s v="ELIMINADO"/>
    <n v="203"/>
    <d v="2021-11-15T00:00:00"/>
    <m/>
    <m/>
    <m/>
  </r>
  <r>
    <x v="4"/>
    <m/>
    <n v="102"/>
    <s v="NO"/>
    <s v="SERVICIO DE MANTENIMIENTO PREVENTIVO Y CORRECTIVO DE VEHÍCULO TOYOTA170007000"/>
    <s v="3220053"/>
    <n v="871410012"/>
    <s v="SERVICIO"/>
    <s v="Común"/>
    <x v="0"/>
    <s v="No Normalizado"/>
    <s v="MENOR CUANTÍA"/>
    <s v="SERVICIO DE MANTENIMIENTO PREVENTIVO Y CORRECTIVO DE VEHÍCULO TOYOTA"/>
    <n v="1"/>
    <n v="7000"/>
    <m/>
    <s v="2, 3"/>
    <x v="1"/>
    <m/>
    <m/>
    <x v="1"/>
    <m/>
    <m/>
    <m/>
    <m/>
    <m/>
    <n v="0"/>
    <s v="ELIMINADO"/>
    <n v="218"/>
    <d v="2021-11-15T00:00:00"/>
    <m/>
    <m/>
    <m/>
  </r>
  <r>
    <x v="4"/>
    <m/>
    <n v="103"/>
    <s v="NO"/>
    <s v="SERVICIO DE MANTENIMIENTO DE MAQUINAS, HERRAMIENTAS Y EQUIPOS DE LOS TALLERES165006500"/>
    <s v="3220053"/>
    <n v="871590611"/>
    <s v="SERVICIO"/>
    <s v="Común"/>
    <x v="0"/>
    <s v="Normalizado"/>
    <s v="SUBASTA INVERSA ELECTRÓNICA"/>
    <s v="SERVICIO DE MANTENIMIENTO DE MAQUINAS, HERRAMIENTAS Y EQUIPOS DE LOS TALLERES"/>
    <n v="1"/>
    <n v="6500"/>
    <m/>
    <s v="2, 3"/>
    <x v="1"/>
    <m/>
    <m/>
    <x v="1"/>
    <m/>
    <m/>
    <m/>
    <m/>
    <m/>
    <n v="0"/>
    <s v="ELIMINADO"/>
    <n v="198"/>
    <d v="2021-11-15T00:00:00"/>
    <m/>
    <m/>
    <m/>
  </r>
  <r>
    <x v="4"/>
    <m/>
    <n v="104"/>
    <s v="NO"/>
    <s v="ESTERILIZADOR DE MEDIANA CAPACIDAD51209,66048"/>
    <s v="3140037 "/>
    <n v="481400011"/>
    <s v="BIEN"/>
    <s v="Común"/>
    <x v="0"/>
    <s v="Normalizado"/>
    <s v="ÍNFIMA CUANTÍA"/>
    <s v="ESTERILIZADOR DE MEDIANA CAPACIDAD"/>
    <n v="5"/>
    <n v="1209.5999999999999"/>
    <m/>
    <s v="1, 2"/>
    <x v="1"/>
    <m/>
    <m/>
    <x v="1"/>
    <m/>
    <m/>
    <m/>
    <m/>
    <m/>
    <n v="0"/>
    <s v="ELIMINADO"/>
    <n v="107"/>
    <d v="2021-10-15T00:00:00"/>
    <m/>
    <m/>
    <m/>
  </r>
  <r>
    <x v="4"/>
    <m/>
    <n v="105"/>
    <s v="NO"/>
    <s v="ARRIENDO TRES CRUCES159405940"/>
    <s v="3230043"/>
    <n v="722110311"/>
    <s v="SERVICIO"/>
    <s v="No Aplica"/>
    <x v="0"/>
    <m/>
    <s v="ARRENDAMIENTO DE BIENES INMUEBLES"/>
    <s v="ARRIENDO TRES CRUCES"/>
    <n v="1"/>
    <n v="5940"/>
    <n v="5940"/>
    <s v="2, 3"/>
    <x v="1"/>
    <s v="MERINO MAURICIO"/>
    <n v="5542"/>
    <x v="5"/>
    <m/>
    <m/>
    <m/>
    <m/>
    <m/>
    <n v="0"/>
    <s v="MODIFICADO"/>
    <n v="141"/>
    <m/>
    <m/>
    <m/>
    <m/>
  </r>
  <r>
    <x v="4"/>
    <m/>
    <n v="106"/>
    <s v="NO"/>
    <s v="ARRIENDO ESPACIO DE_x000a_TERRENO UBICADO EN EL_x000a_CERRO COTOPAXI157005700"/>
    <s v="3230043"/>
    <s v="721110015"/>
    <s v="SERVICIO"/>
    <s v="No Aplica"/>
    <x v="0"/>
    <m/>
    <s v="ARRENDAMIENTO DE BIENES INMUEBLES"/>
    <s v="ARRIENDO ESPACIO DE_x000a_TERRENO UBICADO EN EL_x000a_CERRO COTOPAXI"/>
    <s v="1"/>
    <n v="5700"/>
    <m/>
    <s v="2, 3"/>
    <x v="1"/>
    <m/>
    <m/>
    <x v="1"/>
    <m/>
    <m/>
    <m/>
    <m/>
    <m/>
    <n v="0"/>
    <s v="ELIMINADO"/>
    <s v="141  0296"/>
    <d v="2021-12-22T00:00:00"/>
    <m/>
    <m/>
    <m/>
  </r>
  <r>
    <x v="4"/>
    <m/>
    <n v="107"/>
    <s v="NO"/>
    <s v="LAGRIMAS ARTIFICIALES , SOLUCION OFTALMICA 15 ML.20002,735460"/>
    <s v="3140034 "/>
    <n v="3526083199"/>
    <s v="BIEN"/>
    <s v="Común"/>
    <x v="0"/>
    <s v="Normalizado"/>
    <s v="ÍNFIMA CUANTÍA"/>
    <s v="LAGRIMAS ARTIFICIALES , SOLUCION OFTALMICA 15 ML."/>
    <n v="2000"/>
    <n v="2.73"/>
    <m/>
    <s v="1, 2"/>
    <x v="2"/>
    <s v="URBANO MARGARITA"/>
    <m/>
    <x v="1"/>
    <m/>
    <m/>
    <m/>
    <m/>
    <m/>
    <n v="0"/>
    <s v="ELIMINADO"/>
    <n v="107"/>
    <d v="2021-10-15T00:00:00"/>
    <m/>
    <m/>
    <m/>
  </r>
  <r>
    <x v="4"/>
    <m/>
    <n v="108"/>
    <s v="NO"/>
    <s v="MASCARILLA DE PROTECCIÓN CONTRA POLVO KB RI-1707, TC-84A-3323, NIOSH N42001,255250"/>
    <s v="3140034 "/>
    <n v="271900931"/>
    <s v="BIEN"/>
    <s v="Común"/>
    <x v="0"/>
    <s v="Normalizado"/>
    <s v="ÍNFIMA CUANTÍA"/>
    <s v="MASCARILLA DE PROTECCIÓN CONTRA POLVO KB RI-1707, TC-84A-3323, NIOSH N"/>
    <n v="4200"/>
    <n v="1.25"/>
    <m/>
    <s v="1, 2"/>
    <x v="1"/>
    <m/>
    <m/>
    <x v="1"/>
    <m/>
    <m/>
    <m/>
    <m/>
    <m/>
    <n v="0"/>
    <s v="ELIMINADO"/>
    <n v="107"/>
    <d v="2021-10-15T00:00:00"/>
    <m/>
    <m/>
    <m/>
  </r>
  <r>
    <x v="4"/>
    <m/>
    <n v="109"/>
    <s v="NO"/>
    <s v="CORTADOR DE CABLES DE COBRE O ALUMINIO HASTA 400 MCM, TIPO TRINQUETE D123844608"/>
    <s v="6400037 "/>
    <n v="429211317"/>
    <s v="BIEN"/>
    <s v="Común"/>
    <x v="0"/>
    <s v="Normalizado"/>
    <s v="ÍNFIMA CUANTÍA"/>
    <s v="CORTADOR DE CABLES DE COBRE O ALUMINIO HASTA 400 MCM, TIPO TRINQUETE D"/>
    <n v="12"/>
    <n v="384"/>
    <m/>
    <s v="2, 3"/>
    <x v="1"/>
    <m/>
    <m/>
    <x v="1"/>
    <m/>
    <m/>
    <m/>
    <m/>
    <m/>
    <n v="0"/>
    <s v="ELIMINADO"/>
    <n v="203"/>
    <d v="2021-11-15T00:00:00"/>
    <m/>
    <m/>
    <m/>
  </r>
  <r>
    <x v="6"/>
    <m/>
    <n v="109"/>
    <s v="NO"/>
    <s v="CORTADOR DE CABLES DE COBRE O ALUMINIO HASTA 400 MCM, TIPO TRINQUETE D123844608"/>
    <s v="1210120147100110 "/>
    <n v="429211317"/>
    <s v="BIEN"/>
    <s v="Común"/>
    <x v="1"/>
    <s v="Normalizado"/>
    <s v="ÍNFIMA CUANTÍA"/>
    <s v="CORTADOR DE CABLES DE COBRE O ALUMINIO HASTA 400 MCM, TIPO TRINQUETE D"/>
    <n v="8"/>
    <n v="384"/>
    <n v="3072"/>
    <s v="1, 2"/>
    <x v="1"/>
    <m/>
    <m/>
    <x v="0"/>
    <m/>
    <m/>
    <m/>
    <m/>
    <m/>
    <n v="0"/>
    <m/>
    <m/>
    <m/>
    <m/>
    <m/>
    <m/>
  </r>
  <r>
    <x v="5"/>
    <m/>
    <n v="109"/>
    <s v="NO"/>
    <s v="CORTADOR DE CABLES DE COBRE O ALUMINIO HASTA 400 MCM, TIPO TRINQUETE D123844608"/>
    <s v="5300037 "/>
    <s v="429211317"/>
    <s v="BIEN"/>
    <s v="Común"/>
    <x v="0"/>
    <s v="Normalizado"/>
    <s v="ÍNFIMA CUANTÍA"/>
    <s v="CORTADOR DE CABLES DE COBRE O ALUMINIO HASTA 400 MCM, TIPO TRINQUETE D"/>
    <n v="4"/>
    <n v="376.79"/>
    <m/>
    <s v="1, 2"/>
    <x v="1"/>
    <m/>
    <m/>
    <x v="1"/>
    <m/>
    <m/>
    <m/>
    <m/>
    <m/>
    <n v="0"/>
    <s v="ELIMINADO"/>
    <n v="315"/>
    <d v="2021-12-27T00:00:00"/>
    <m/>
    <m/>
    <m/>
  </r>
  <r>
    <x v="4"/>
    <m/>
    <n v="110"/>
    <s v="NO"/>
    <s v="BALANZA DIGITAL PESA PERSONAS, PESO, TALLA E INDICE DE MASA CORPORAL5815,364076,8"/>
    <s v="3140037 "/>
    <n v="439220111"/>
    <s v="BIEN"/>
    <s v="Común"/>
    <x v="0"/>
    <s v="Normalizado"/>
    <s v="ÍNFIMA CUANTÍA"/>
    <s v="BALANZA DIGITAL PESA PERSONAS, PESO, TALLA E INDICE DE MASA CORPORAL"/>
    <n v="5"/>
    <n v="815.36"/>
    <m/>
    <s v="1, 2"/>
    <x v="1"/>
    <m/>
    <m/>
    <x v="1"/>
    <m/>
    <m/>
    <m/>
    <m/>
    <m/>
    <n v="0"/>
    <s v="ELIMINADO"/>
    <n v="107"/>
    <d v="2021-10-15T00:00:00"/>
    <m/>
    <m/>
    <m/>
  </r>
  <r>
    <x v="4"/>
    <m/>
    <n v="111"/>
    <s v="NO"/>
    <s v="PUNTAS DE CAVITRON LARGAS20186,413728,2"/>
    <s v="3140037 "/>
    <n v="481300913"/>
    <s v="BIEN"/>
    <s v="Común"/>
    <x v="0"/>
    <s v="Normalizado"/>
    <s v="ÍNFIMA CUANTÍA"/>
    <s v="PUNTAS DE CAVITRON LARGAS"/>
    <n v="20"/>
    <n v="186.41"/>
    <m/>
    <s v="1, 2"/>
    <x v="1"/>
    <m/>
    <m/>
    <x v="1"/>
    <m/>
    <m/>
    <m/>
    <m/>
    <m/>
    <n v="0"/>
    <s v="ELIMINADO"/>
    <n v="107"/>
    <d v="2021-10-15T00:00:00"/>
    <m/>
    <m/>
    <m/>
  </r>
  <r>
    <x v="4"/>
    <m/>
    <n v="112"/>
    <s v="NO"/>
    <s v="LORATADINA TABLETA DE 10 MG.50000,743700"/>
    <s v="3140034 "/>
    <n v="3525011269"/>
    <s v="BIEN"/>
    <s v="Común"/>
    <x v="0"/>
    <s v="Normalizado"/>
    <s v="ÍNFIMA CUANTÍA"/>
    <s v="LORATADINA TABLETA DE 10 MG."/>
    <n v="5000"/>
    <n v="0.74"/>
    <m/>
    <s v="1, 2"/>
    <x v="2"/>
    <s v="URBANO MARGARITA"/>
    <m/>
    <x v="1"/>
    <m/>
    <m/>
    <m/>
    <m/>
    <m/>
    <n v="0"/>
    <s v="ELIMINADO"/>
    <n v="107"/>
    <d v="2021-10-15T00:00:00"/>
    <m/>
    <m/>
    <m/>
  </r>
  <r>
    <x v="4"/>
    <m/>
    <n v="113"/>
    <s v="NO"/>
    <s v="Sabanas para camillas50000,733650"/>
    <s v="3140034 "/>
    <n v="321931121"/>
    <s v="BIEN"/>
    <s v="Común"/>
    <x v="0"/>
    <s v="Normalizado"/>
    <s v="ÍNFIMA CUANTÍA"/>
    <s v="Sabanas para camillas"/>
    <n v="5000"/>
    <n v="0.73"/>
    <m/>
    <s v="1, 2"/>
    <x v="1"/>
    <m/>
    <m/>
    <x v="1"/>
    <m/>
    <m/>
    <m/>
    <m/>
    <m/>
    <n v="0"/>
    <s v="ELIMINADO"/>
    <n v="107"/>
    <d v="2021-10-15T00:00:00"/>
    <m/>
    <m/>
    <m/>
  </r>
  <r>
    <x v="4"/>
    <m/>
    <n v="114"/>
    <s v="NO"/>
    <s v="GASA LISTA, SOBRES500000,073500"/>
    <s v="3140034 "/>
    <n v="3529010930"/>
    <s v="BIEN"/>
    <s v="Común"/>
    <x v="0"/>
    <s v="Normalizado"/>
    <s v="ÍNFIMA CUANTÍA"/>
    <s v="GASA LISTA, SOBRES"/>
    <n v="50000"/>
    <n v="7.0000000000000007E-2"/>
    <m/>
    <s v="1, 2"/>
    <x v="1"/>
    <m/>
    <m/>
    <x v="1"/>
    <m/>
    <m/>
    <m/>
    <m/>
    <m/>
    <n v="0"/>
    <s v="ELIMINADO"/>
    <n v="107"/>
    <d v="2021-10-15T00:00:00"/>
    <m/>
    <m/>
    <m/>
  </r>
  <r>
    <x v="4"/>
    <m/>
    <n v="115"/>
    <s v="NO"/>
    <s v="VITAMINAS DEL COMPLEJO B  MÁS DICLOFENACO AMPOLLA13002,653445"/>
    <s v="3140034 "/>
    <n v="352606012"/>
    <s v="BIEN"/>
    <s v="Común"/>
    <x v="0"/>
    <s v="Normalizado"/>
    <s v="ÍNFIMA CUANTÍA"/>
    <s v="VITAMINAS DEL COMPLEJO B  MÁS DICLOFENACO AMPOLLA"/>
    <n v="1300"/>
    <n v="2.65"/>
    <m/>
    <s v="1, 2"/>
    <x v="1"/>
    <m/>
    <m/>
    <x v="1"/>
    <m/>
    <m/>
    <m/>
    <m/>
    <m/>
    <n v="0"/>
    <s v="ELIMINADO"/>
    <n v="107"/>
    <d v="2021-10-15T00:00:00"/>
    <m/>
    <m/>
    <m/>
  </r>
  <r>
    <x v="4"/>
    <m/>
    <n v="116"/>
    <s v="NO"/>
    <s v="ARRIENDO BODEGA DE_x000a_BAJAS13245,643245,64"/>
    <s v="3230043"/>
    <s v="721120013"/>
    <s v="SERVICIO"/>
    <s v="No Aplica"/>
    <x v="0"/>
    <m/>
    <s v="ARRENDAMIENTO DE BIENES INMUEBLES"/>
    <s v="ARRIENDO BODEGA DE_x000a_BAJAS"/>
    <s v="1"/>
    <n v="3245.64"/>
    <m/>
    <s v="2, 3"/>
    <x v="1"/>
    <m/>
    <m/>
    <x v="1"/>
    <m/>
    <m/>
    <m/>
    <m/>
    <m/>
    <n v="0"/>
    <s v="ELIMINADO"/>
    <s v="141  0296"/>
    <d v="2021-12-22T00:00:00"/>
    <m/>
    <m/>
    <m/>
  </r>
  <r>
    <x v="4"/>
    <m/>
    <n v="117"/>
    <s v="NO"/>
    <s v="EQUIPO DE DIAGNOSTICO MEDICO RECARGABLE6452,662715,96"/>
    <s v="3140037 "/>
    <n v="481500217"/>
    <s v="BIEN"/>
    <s v="Común"/>
    <x v="0"/>
    <s v="Normalizado"/>
    <s v="ÍNFIMA CUANTÍA"/>
    <s v="EQUIPO DE DIAGNOSTICO MEDICO RECARGABLE"/>
    <n v="6"/>
    <n v="452.66"/>
    <m/>
    <s v="1, 2"/>
    <x v="1"/>
    <m/>
    <m/>
    <x v="1"/>
    <m/>
    <m/>
    <m/>
    <m/>
    <m/>
    <n v="0"/>
    <s v="ELIMINADO"/>
    <n v="107"/>
    <d v="2021-10-15T00:00:00"/>
    <m/>
    <m/>
    <m/>
  </r>
  <r>
    <x v="4"/>
    <m/>
    <n v="118"/>
    <s v="NO"/>
    <s v="SERVICIO DE MANTENIMIENTO DE HIDROLAVADORAS124002400"/>
    <s v="3220053"/>
    <n v="871590611"/>
    <s v="SERVICIO"/>
    <s v="Común"/>
    <x v="0"/>
    <s v="Normalizado"/>
    <s v="ÍNFIMA CUANTÍA"/>
    <s v="SERVICIO DE MANTENIMIENTO DE HIDROLAVADORAS"/>
    <n v="1"/>
    <n v="2400"/>
    <n v="2400"/>
    <s v="2, 3"/>
    <x v="1"/>
    <m/>
    <m/>
    <x v="0"/>
    <m/>
    <m/>
    <m/>
    <m/>
    <m/>
    <n v="0"/>
    <s v="MODIFICADO"/>
    <n v="218"/>
    <m/>
    <m/>
    <m/>
    <m/>
  </r>
  <r>
    <x v="4"/>
    <m/>
    <n v="119"/>
    <s v="NO"/>
    <s v="APOSITO CON GEL HIDROCOLOIDE  10X10CM CAJAX510023,522352"/>
    <s v="3140034 "/>
    <n v="352901092"/>
    <s v="BIEN"/>
    <s v="Común"/>
    <x v="0"/>
    <s v="Normalizado"/>
    <s v="ÍNFIMA CUANTÍA"/>
    <s v="APOSITO CON GEL HIDROCOLOIDE  10X10CM CAJAX5"/>
    <n v="100"/>
    <n v="23.52"/>
    <m/>
    <s v="1, 2"/>
    <x v="1"/>
    <m/>
    <m/>
    <x v="1"/>
    <m/>
    <m/>
    <m/>
    <m/>
    <m/>
    <n v="0"/>
    <s v="ELIMINADO"/>
    <n v="107"/>
    <d v="2021-10-15T00:00:00"/>
    <m/>
    <m/>
    <m/>
  </r>
  <r>
    <x v="4"/>
    <m/>
    <n v="120"/>
    <s v="NO"/>
    <s v="ESPARADRAPO, CARRETE6003,812286"/>
    <s v="3140034 "/>
    <n v="352901092"/>
    <s v="BIEN"/>
    <s v="Común"/>
    <x v="0"/>
    <s v="Normalizado"/>
    <s v="ÍNFIMA CUANTÍA"/>
    <s v="ESPARADRAPO, CARRETE"/>
    <n v="600"/>
    <n v="3.81"/>
    <m/>
    <s v="1, 2"/>
    <x v="1"/>
    <m/>
    <m/>
    <x v="1"/>
    <m/>
    <m/>
    <m/>
    <m/>
    <m/>
    <n v="0"/>
    <s v="ELIMINADO"/>
    <n v="107"/>
    <d v="2021-10-15T00:00:00"/>
    <m/>
    <m/>
    <m/>
  </r>
  <r>
    <x v="4"/>
    <m/>
    <n v="121"/>
    <s v="NO"/>
    <s v="TENSIOMETRO CON PEDESTAL TIPO RELOJ102282280"/>
    <s v="3140037 "/>
    <n v="481500211"/>
    <s v="BIEN"/>
    <s v="Común"/>
    <x v="0"/>
    <s v="Normalizado"/>
    <s v="ÍNFIMA CUANTÍA"/>
    <s v="TENSIOMETRO CON PEDESTAL TIPO RELOJ"/>
    <n v="10"/>
    <n v="228"/>
    <m/>
    <s v="1, 2"/>
    <x v="1"/>
    <m/>
    <m/>
    <x v="1"/>
    <m/>
    <m/>
    <m/>
    <m/>
    <m/>
    <n v="0"/>
    <s v="ELIMINADO"/>
    <n v="107"/>
    <d v="2021-10-15T00:00:00"/>
    <m/>
    <m/>
    <m/>
  </r>
  <r>
    <x v="4"/>
    <m/>
    <n v="122"/>
    <s v="NO"/>
    <s v="CAVITRON DE ULTRA SONIDO3756,342269,02"/>
    <s v="3140037 "/>
    <n v="481300913"/>
    <s v="BIEN"/>
    <s v="Común"/>
    <x v="0"/>
    <s v="Normalizado"/>
    <s v="ÍNFIMA CUANTÍA"/>
    <s v="CAVITRON DE ULTRA SONIDO"/>
    <n v="3"/>
    <n v="756.34"/>
    <m/>
    <s v="1, 2"/>
    <x v="1"/>
    <m/>
    <m/>
    <x v="1"/>
    <m/>
    <m/>
    <m/>
    <m/>
    <m/>
    <n v="0"/>
    <s v="ELIMINADO"/>
    <n v="107"/>
    <d v="2021-10-15T00:00:00"/>
    <m/>
    <m/>
    <m/>
  </r>
  <r>
    <x v="4"/>
    <m/>
    <n v="123"/>
    <s v="NO"/>
    <s v="CAMILLA TERMOPLASTICA RIGIDA ESPINAL CON AGARRADERAS DE 72 Pulg. X 6 Pulg.5446,882234,4"/>
    <s v="3140037 "/>
    <n v="3815003118"/>
    <s v="BIEN"/>
    <s v="Común"/>
    <x v="0"/>
    <s v="Normalizado"/>
    <s v="ÍNFIMA CUANTÍA"/>
    <s v="CAMILLA TERMOPLASTICA RIGIDA ESPINAL CON AGARRADERAS DE 72 Pulg. X 6 Pulg."/>
    <n v="5"/>
    <n v="446.88"/>
    <m/>
    <s v="1, 2"/>
    <x v="1"/>
    <m/>
    <m/>
    <x v="1"/>
    <m/>
    <m/>
    <m/>
    <m/>
    <m/>
    <n v="0"/>
    <s v="ELIMINADO"/>
    <n v="107"/>
    <d v="2021-10-15T00:00:00"/>
    <m/>
    <m/>
    <m/>
  </r>
  <r>
    <x v="4"/>
    <m/>
    <n v="124"/>
    <s v="NO"/>
    <s v="EQUIPO DE OXIGENO CON MASCARILLA, COMPLETO, TANQUE DE 1 M3 Y COCHE5425,62128"/>
    <s v="3140037 "/>
    <n v="481600115"/>
    <s v="BIEN"/>
    <s v="Común"/>
    <x v="0"/>
    <s v="Normalizado"/>
    <s v="ÍNFIMA CUANTÍA"/>
    <s v="EQUIPO DE OXIGENO CON MASCARILLA, COMPLETO, TANQUE DE 1 M3 Y COCHE"/>
    <n v="5"/>
    <n v="425.6"/>
    <m/>
    <s v="1, 2"/>
    <x v="1"/>
    <m/>
    <m/>
    <x v="1"/>
    <m/>
    <m/>
    <m/>
    <m/>
    <m/>
    <n v="0"/>
    <s v="ELIMINADO"/>
    <n v="107"/>
    <d v="2021-10-15T00:00:00"/>
    <m/>
    <m/>
    <m/>
  </r>
  <r>
    <x v="4"/>
    <m/>
    <n v="125"/>
    <s v="NO"/>
    <s v="JERINGUILLA DESCARTABLE DE 10 CC80000,262080"/>
    <s v="3140034 "/>
    <n v="481500021"/>
    <s v="BIEN"/>
    <s v="Común"/>
    <x v="0"/>
    <s v="Normalizado"/>
    <s v="ÍNFIMA CUANTÍA"/>
    <s v="JERINGUILLA DESCARTABLE DE 10 CC"/>
    <n v="8000"/>
    <n v="0.26"/>
    <m/>
    <s v="1, 2"/>
    <x v="1"/>
    <m/>
    <m/>
    <x v="1"/>
    <m/>
    <m/>
    <m/>
    <m/>
    <m/>
    <n v="0"/>
    <s v="ELIMINADO"/>
    <n v="107"/>
    <d v="2021-10-15T00:00:00"/>
    <m/>
    <m/>
    <m/>
  </r>
  <r>
    <x v="4"/>
    <m/>
    <n v="126"/>
    <s v="NO"/>
    <s v="MANTENIMIENTO DE COMPRESOR120002000"/>
    <s v="3220053"/>
    <n v="5463108111"/>
    <s v="SERVICIO"/>
    <s v="Común"/>
    <x v="0"/>
    <s v="Normalizado"/>
    <s v="ÍNFIMA CUANTÍA"/>
    <s v="MANTENIMIENTO DE COMPRESOR"/>
    <n v="1"/>
    <n v="2000"/>
    <m/>
    <s v="2, 3"/>
    <x v="1"/>
    <m/>
    <m/>
    <x v="1"/>
    <m/>
    <m/>
    <m/>
    <m/>
    <m/>
    <n v="0"/>
    <s v="ELIMINADO"/>
    <n v="256"/>
    <d v="2021-12-02T00:00:00"/>
    <m/>
    <m/>
    <m/>
  </r>
  <r>
    <x v="4"/>
    <m/>
    <n v="127"/>
    <s v="NO"/>
    <s v="MICROMOTOR Y CONTRA ANGULO.44481792"/>
    <s v="3140037 "/>
    <n v="481300911"/>
    <s v="BIEN"/>
    <s v="Común"/>
    <x v="0"/>
    <s v="Normalizado"/>
    <s v="ÍNFIMA CUANTÍA"/>
    <s v="MICROMOTOR Y CONTRA ANGULO."/>
    <n v="4"/>
    <n v="448"/>
    <m/>
    <s v="1, 2"/>
    <x v="1"/>
    <m/>
    <m/>
    <x v="1"/>
    <m/>
    <m/>
    <m/>
    <m/>
    <m/>
    <n v="0"/>
    <s v="ELIMINADO"/>
    <n v="107"/>
    <d v="2021-10-15T00:00:00"/>
    <m/>
    <m/>
    <m/>
  </r>
  <r>
    <x v="4"/>
    <m/>
    <n v="128"/>
    <s v="NO"/>
    <s v="MANGUERA DE PRESION DE CAUCHO REFORZADA DE 4 Pulg. PARA COMBUSTIBLE20851700"/>
    <s v="6400031 "/>
    <n v="362300212"/>
    <s v="BIEN"/>
    <s v="Común"/>
    <x v="0"/>
    <s v="Normalizado"/>
    <s v="ÍNFIMA CUANTÍA"/>
    <s v="MANGUERA DE PRESION DE CAUCHO REFORZADA DE 4 Pulg. PARA COMBUSTIBLE"/>
    <n v="20"/>
    <n v="85"/>
    <n v="1700"/>
    <s v="1, 2"/>
    <x v="1"/>
    <m/>
    <m/>
    <x v="0"/>
    <m/>
    <m/>
    <m/>
    <m/>
    <m/>
    <n v="0"/>
    <m/>
    <m/>
    <m/>
    <m/>
    <m/>
    <m/>
  </r>
  <r>
    <x v="4"/>
    <m/>
    <n v="129"/>
    <s v="NO"/>
    <s v="TERMOMETRO DIGITAL FRENTE SIN CONTACTO15106,41596"/>
    <s v="3140037 "/>
    <n v="482500011"/>
    <s v="BIEN"/>
    <s v="Común"/>
    <x v="0"/>
    <s v="Normalizado"/>
    <s v="ÍNFIMA CUANTÍA"/>
    <s v="TERMOMETRO DIGITAL FRENTE SIN CONTACTO"/>
    <n v="15"/>
    <n v="106.4"/>
    <m/>
    <s v="1, 2"/>
    <x v="1"/>
    <m/>
    <m/>
    <x v="1"/>
    <m/>
    <m/>
    <m/>
    <m/>
    <m/>
    <n v="0"/>
    <s v="ELIMINADO"/>
    <n v="107"/>
    <d v="2021-10-15T00:00:00"/>
    <m/>
    <m/>
    <m/>
  </r>
  <r>
    <x v="4"/>
    <m/>
    <n v="130"/>
    <s v="NO"/>
    <s v="TIRAS REACTIVAS PARA EQUIPO DE MEDICION FRASCO POR 504036,41456"/>
    <s v="3140037 "/>
    <n v="352901091"/>
    <s v="BIEN"/>
    <s v="Común"/>
    <x v="0"/>
    <s v="Normalizado"/>
    <s v="ÍNFIMA CUANTÍA"/>
    <s v="TIRAS REACTIVAS PARA EQUIPO DE MEDICION FRASCO POR 50"/>
    <n v="40"/>
    <n v="36.4"/>
    <m/>
    <s v="1, 2"/>
    <x v="1"/>
    <m/>
    <m/>
    <x v="1"/>
    <m/>
    <m/>
    <m/>
    <m/>
    <m/>
    <n v="0"/>
    <s v="ELIMINADO"/>
    <n v="107"/>
    <d v="2021-10-15T00:00:00"/>
    <m/>
    <m/>
    <m/>
  </r>
  <r>
    <x v="4"/>
    <m/>
    <n v="131"/>
    <s v="NO"/>
    <s v="SUERO ORAL HIDROPLUS, CAJA POR 5 SACHETS.18000,761368"/>
    <s v="3140034 "/>
    <n v="3526053941"/>
    <s v="BIEN"/>
    <s v="Común"/>
    <x v="0"/>
    <s v="Normalizado"/>
    <s v="ÍNFIMA CUANTÍA"/>
    <s v="SUERO ORAL HIDROPLUS, CAJA POR 5 SACHETS."/>
    <n v="1800"/>
    <n v="0.76"/>
    <m/>
    <s v="1, 2"/>
    <x v="1"/>
    <m/>
    <m/>
    <x v="1"/>
    <m/>
    <m/>
    <m/>
    <m/>
    <m/>
    <n v="0"/>
    <s v="ELIMINADO"/>
    <n v="107"/>
    <d v="2021-10-15T00:00:00"/>
    <m/>
    <m/>
    <m/>
  </r>
  <r>
    <x v="4"/>
    <m/>
    <n v="132"/>
    <s v="NO"/>
    <s v="ZAPATONES ANTIDESLIZANTES50000,251250"/>
    <s v="3140034 "/>
    <n v="3529010963"/>
    <s v="BIEN"/>
    <s v="Común"/>
    <x v="0"/>
    <s v="Normalizado"/>
    <s v="ÍNFIMA CUANTÍA"/>
    <s v="ZAPATONES ANTIDESLIZANTES"/>
    <n v="5000"/>
    <n v="0.25"/>
    <m/>
    <s v="1, 2"/>
    <x v="1"/>
    <m/>
    <m/>
    <x v="1"/>
    <m/>
    <m/>
    <m/>
    <m/>
    <m/>
    <n v="0"/>
    <s v="ELIMINADO"/>
    <n v="107"/>
    <d v="2021-10-15T00:00:00"/>
    <m/>
    <m/>
    <m/>
  </r>
  <r>
    <x v="4"/>
    <m/>
    <n v="133"/>
    <s v="NO"/>
    <s v="METOCLOPRAMIDA 10 MG 2ML2006,161232"/>
    <n v="3140034"/>
    <n v="352605122"/>
    <s v="BIEN"/>
    <s v="Común"/>
    <x v="0"/>
    <s v="Normalizado"/>
    <s v="ÍNFIMA CUANTÍA"/>
    <s v="METOCLOPRAMIDA 10 MG 2ML"/>
    <n v="200"/>
    <n v="6.16"/>
    <m/>
    <s v="1, 2"/>
    <x v="2"/>
    <s v="URBANO MARGARITA"/>
    <m/>
    <x v="1"/>
    <m/>
    <m/>
    <m/>
    <m/>
    <m/>
    <n v="0"/>
    <s v="ELIMINADO"/>
    <n v="107"/>
    <d v="2021-10-15T00:00:00"/>
    <m/>
    <m/>
    <m/>
  </r>
  <r>
    <x v="4"/>
    <m/>
    <n v="134"/>
    <s v="NO"/>
    <s v="ARRIENDO ESPACIO DE_x000a_TERRENO UBICADO EN SAN_x000a_JUAN DE CALDERÓN110681068"/>
    <s v="3230043"/>
    <s v="721110015"/>
    <s v="SERVICIO"/>
    <s v="No Aplica"/>
    <x v="0"/>
    <m/>
    <s v="ARRENDAMIENTO DE BIENES INMUEBLES"/>
    <s v="ARRIENDO ESPACIO DE_x000a_TERRENO UBICADO EN SAN_x000a_JUAN DE CALDERÓN"/>
    <s v="1"/>
    <n v="1068"/>
    <n v="1068"/>
    <s v="2, 3"/>
    <x v="2"/>
    <s v="MUÑOZ ANDREA"/>
    <n v="5591"/>
    <x v="7"/>
    <m/>
    <m/>
    <s v="El AR remite información para revisión el 04 de noviembre 2021"/>
    <m/>
    <m/>
    <n v="0"/>
    <s v="INCLUSIÓN"/>
    <n v="141"/>
    <m/>
    <m/>
    <m/>
    <m/>
  </r>
  <r>
    <x v="4"/>
    <m/>
    <n v="135"/>
    <s v="NO"/>
    <s v="LAMPARA FRONTAL DE LUZ HALOGENA2529,151058,3"/>
    <s v="3140037 "/>
    <n v="4813009111"/>
    <s v="BIEN"/>
    <s v="Común"/>
    <x v="0"/>
    <s v="Normalizado"/>
    <s v="ÍNFIMA CUANTÍA"/>
    <s v="LAMPARA FRONTAL DE LUZ HALOGENA"/>
    <n v="2"/>
    <n v="529.15"/>
    <m/>
    <s v="1, 2"/>
    <x v="1"/>
    <m/>
    <m/>
    <x v="1"/>
    <m/>
    <m/>
    <m/>
    <m/>
    <m/>
    <n v="0"/>
    <s v="ELIMINADO"/>
    <n v="107"/>
    <d v="2021-10-15T00:00:00"/>
    <m/>
    <m/>
    <m/>
  </r>
  <r>
    <x v="4"/>
    <m/>
    <n v="136"/>
    <s v="NO"/>
    <s v="PULSIÓXIMETRO DE DEDO,  CON DETECCIÓN DE PULSO Y SATURACIÓN DE OXÍGENO1098,02980,2"/>
    <s v="3140037 "/>
    <n v="481500217"/>
    <s v="BIEN"/>
    <s v="Común"/>
    <x v="0"/>
    <s v="Normalizado"/>
    <s v="ÍNFIMA CUANTÍA"/>
    <s v="PULSIÓXIMETRO DE DEDO,  CON DETECCIÓN DE PULSO Y SATURACIÓN DE OXÍGENO"/>
    <n v="10"/>
    <n v="98.02"/>
    <m/>
    <s v="1, 2"/>
    <x v="1"/>
    <m/>
    <m/>
    <x v="1"/>
    <m/>
    <m/>
    <m/>
    <m/>
    <m/>
    <n v="0"/>
    <s v="ELIMINADO"/>
    <n v="107"/>
    <d v="2021-10-15T00:00:00"/>
    <m/>
    <m/>
    <m/>
  </r>
  <r>
    <x v="4"/>
    <m/>
    <n v="137"/>
    <s v="NO"/>
    <s v="CAMILLA DE EXAMINACIÓN CON CABECERA REGULABLE.6151,2907,2"/>
    <s v="3140037 "/>
    <n v="3815003118"/>
    <s v="BIEN"/>
    <s v="Común"/>
    <x v="0"/>
    <s v="Normalizado"/>
    <s v="ÍNFIMA CUANTÍA"/>
    <s v="CAMILLA DE EXAMINACIÓN CON CABECERA REGULABLE."/>
    <n v="6"/>
    <n v="151.19999999999999"/>
    <m/>
    <s v="1, 2"/>
    <x v="1"/>
    <m/>
    <m/>
    <x v="1"/>
    <m/>
    <m/>
    <m/>
    <m/>
    <m/>
    <n v="0"/>
    <s v="ELIMINADO"/>
    <n v="107"/>
    <d v="2021-10-15T00:00:00"/>
    <m/>
    <m/>
    <m/>
  </r>
  <r>
    <x v="4"/>
    <m/>
    <n v="138"/>
    <s v="NO"/>
    <s v="SUERO FISIOLOGICO, ENVASE DE 120 ML6001,5900"/>
    <s v="3140034 "/>
    <n v="352901092"/>
    <s v="BIEN"/>
    <s v="Común"/>
    <x v="0"/>
    <s v="Normalizado"/>
    <s v="ÍNFIMA CUANTÍA"/>
    <s v="SUERO FISIOLOGICO, ENVASE DE 120 ML"/>
    <n v="600"/>
    <n v="1.5"/>
    <m/>
    <s v="1, 2"/>
    <x v="1"/>
    <m/>
    <m/>
    <x v="1"/>
    <m/>
    <m/>
    <m/>
    <m/>
    <m/>
    <n v="0"/>
    <s v="ELIMINADO"/>
    <n v="107"/>
    <d v="2021-10-15T00:00:00"/>
    <m/>
    <m/>
    <m/>
  </r>
  <r>
    <x v="4"/>
    <m/>
    <n v="139"/>
    <s v="NO"/>
    <s v="JERINGUILLA DESCARTABLE DE 5 CC, CON AGUJA 2180000,11880"/>
    <s v="3140034 "/>
    <n v="481500021"/>
    <s v="BIEN"/>
    <s v="Común"/>
    <x v="0"/>
    <s v="Normalizado"/>
    <s v="ÍNFIMA CUANTÍA"/>
    <s v="JERINGUILLA DESCARTABLE DE 5 CC, CON AGUJA 21"/>
    <n v="8000"/>
    <n v="0.11"/>
    <m/>
    <s v="1, 2"/>
    <x v="1"/>
    <m/>
    <m/>
    <x v="1"/>
    <m/>
    <m/>
    <m/>
    <m/>
    <m/>
    <n v="0"/>
    <s v="ELIMINADO"/>
    <n v="107"/>
    <d v="2021-10-15T00:00:00"/>
    <m/>
    <m/>
    <m/>
  </r>
  <r>
    <x v="4"/>
    <m/>
    <n v="140"/>
    <s v="NO"/>
    <s v="TENSIOMETRO PORTATIL1557,52862,8"/>
    <s v="3140037 "/>
    <n v="481500211"/>
    <s v="BIEN"/>
    <s v="Común"/>
    <x v="0"/>
    <s v="Normalizado"/>
    <s v="ÍNFIMA CUANTÍA"/>
    <s v="TENSIOMETRO PORTATIL"/>
    <n v="15"/>
    <n v="57.52"/>
    <m/>
    <s v="1, 2"/>
    <x v="1"/>
    <m/>
    <m/>
    <x v="1"/>
    <m/>
    <m/>
    <m/>
    <m/>
    <m/>
    <n v="0"/>
    <s v="ELIMINADO"/>
    <n v="107"/>
    <d v="2021-10-15T00:00:00"/>
    <m/>
    <m/>
    <m/>
  </r>
  <r>
    <x v="4"/>
    <m/>
    <n v="141"/>
    <s v="NO"/>
    <s v="MESA DE CURACIONES CON TRES GAVETAS4206,64826,56"/>
    <s v="3140037 "/>
    <n v="4818001125"/>
    <s v="BIEN"/>
    <s v="Común"/>
    <x v="0"/>
    <s v="Normalizado"/>
    <s v="ÍNFIMA CUANTÍA"/>
    <s v="MESA DE CURACIONES CON TRES GAVETAS"/>
    <n v="4"/>
    <n v="206.64"/>
    <m/>
    <s v="1, 2"/>
    <x v="1"/>
    <m/>
    <m/>
    <x v="1"/>
    <m/>
    <m/>
    <m/>
    <m/>
    <m/>
    <n v="0"/>
    <s v="ELIMINADO"/>
    <n v="107"/>
    <d v="2021-10-15T00:00:00"/>
    <m/>
    <m/>
    <m/>
  </r>
  <r>
    <x v="4"/>
    <m/>
    <n v="142"/>
    <s v="NO"/>
    <s v="APOSITO MIXTO PEQUEÑO, SOBRE DE 5 UNIDADES8000,95760"/>
    <s v="3140034 "/>
    <n v="352901092"/>
    <s v="BIEN"/>
    <s v="Común"/>
    <x v="0"/>
    <s v="Normalizado"/>
    <s v="ÍNFIMA CUANTÍA"/>
    <s v="APOSITO MIXTO PEQUEÑO, SOBRE DE 5 UNIDADES"/>
    <n v="800"/>
    <n v="0.95"/>
    <m/>
    <s v="1, 2"/>
    <x v="1"/>
    <m/>
    <m/>
    <x v="1"/>
    <m/>
    <m/>
    <m/>
    <m/>
    <m/>
    <n v="0"/>
    <s v="ELIMINADO"/>
    <n v="107"/>
    <d v="2021-10-15T00:00:00"/>
    <m/>
    <m/>
    <m/>
  </r>
  <r>
    <x v="4"/>
    <m/>
    <n v="143"/>
    <s v="NO"/>
    <s v="LAMPARA CUELLO DE GANZO6124,78748,68"/>
    <s v="3140037 "/>
    <n v="481500214"/>
    <s v="BIEN"/>
    <s v="Común"/>
    <x v="0"/>
    <s v="Normalizado"/>
    <s v="ÍNFIMA CUANTÍA"/>
    <s v="LAMPARA CUELLO DE GANZO"/>
    <n v="6"/>
    <n v="124.78"/>
    <m/>
    <s v="1, 2"/>
    <x v="1"/>
    <m/>
    <m/>
    <x v="1"/>
    <m/>
    <m/>
    <m/>
    <m/>
    <m/>
    <n v="0"/>
    <s v="ELIMINADO"/>
    <n v="107"/>
    <d v="2021-10-15T00:00:00"/>
    <m/>
    <m/>
    <m/>
  </r>
  <r>
    <x v="4"/>
    <m/>
    <n v="144"/>
    <s v="NO"/>
    <s v="TURBINA DE ALTA VELOCIDAD PARA SERVICIO DENTAL                        4184,11736,44"/>
    <s v="3140037 "/>
    <n v="481300911"/>
    <s v="BIEN"/>
    <s v="Común"/>
    <x v="0"/>
    <s v="Normalizado"/>
    <s v="ÍNFIMA CUANTÍA"/>
    <s v="TURBINA DE ALTA VELOCIDAD PARA SERVICIO DENTAL                        "/>
    <n v="4"/>
    <n v="184.11"/>
    <m/>
    <s v="1, 2"/>
    <x v="1"/>
    <m/>
    <m/>
    <x v="1"/>
    <m/>
    <m/>
    <m/>
    <m/>
    <m/>
    <n v="0"/>
    <s v="ELIMINADO"/>
    <n v="107"/>
    <d v="2021-10-15T00:00:00"/>
    <m/>
    <m/>
    <m/>
  </r>
  <r>
    <x v="4"/>
    <m/>
    <n v="145"/>
    <s v="NO"/>
    <s v="BASURERO DE METAL CON PEDAL DE 5 LITROS CON PEDAL2036,25725"/>
    <s v="3140037 "/>
    <n v="381210012"/>
    <s v="BIEN"/>
    <s v="Común"/>
    <x v="0"/>
    <s v="Normalizado"/>
    <s v="ÍNFIMA CUANTÍA"/>
    <s v="BASURERO DE METAL CON PEDAL DE 5 LITROS CON PEDAL"/>
    <n v="20"/>
    <n v="36.25"/>
    <m/>
    <s v="1, 2"/>
    <x v="1"/>
    <m/>
    <m/>
    <x v="1"/>
    <m/>
    <m/>
    <m/>
    <m/>
    <m/>
    <n v="0"/>
    <s v="ELIMINADO"/>
    <n v="107"/>
    <d v="2021-10-15T00:00:00"/>
    <m/>
    <m/>
    <m/>
  </r>
  <r>
    <x v="4"/>
    <m/>
    <n v="146"/>
    <s v="NO"/>
    <s v="PARCHE IMPREGNADO CON 1.5 G DE FUSIDATO DE SODIO UNGUENTO AL 2POR CIENTO. ACCIÓN1007,1710"/>
    <s v="3140034 "/>
    <n v="352609011"/>
    <s v="BIEN"/>
    <s v="Común"/>
    <x v="0"/>
    <s v="Normalizado"/>
    <s v="ÍNFIMA CUANTÍA"/>
    <s v="PARCHE IMPREGNADO CON 1.5 G DE FUSIDATO DE SODIO UNGUENTO AL 2POR CIENTO. ACCIÓN"/>
    <n v="100"/>
    <n v="7.1"/>
    <m/>
    <s v="1, 2"/>
    <x v="1"/>
    <m/>
    <m/>
    <x v="1"/>
    <m/>
    <m/>
    <m/>
    <m/>
    <m/>
    <n v="0"/>
    <s v="ELIMINADO"/>
    <n v="107"/>
    <d v="2021-10-15T00:00:00"/>
    <m/>
    <m/>
    <m/>
  </r>
  <r>
    <x v="4"/>
    <m/>
    <n v="147"/>
    <s v="NO"/>
    <s v="JERINGUILLA DESCARTABLE DE 1 CC50000,14700"/>
    <s v="3140034 "/>
    <n v="481500021"/>
    <s v="BIEN"/>
    <s v="Común"/>
    <x v="0"/>
    <s v="Normalizado"/>
    <s v="ÍNFIMA CUANTÍA"/>
    <s v="JERINGUILLA DESCARTABLE DE 1 CC"/>
    <n v="5000"/>
    <n v="0.14000000000000001"/>
    <m/>
    <s v="1, 2"/>
    <x v="1"/>
    <m/>
    <m/>
    <x v="1"/>
    <m/>
    <m/>
    <m/>
    <m/>
    <m/>
    <n v="0"/>
    <s v="ELIMINADO"/>
    <n v="107"/>
    <d v="2021-10-15T00:00:00"/>
    <m/>
    <m/>
    <m/>
  </r>
  <r>
    <x v="4"/>
    <m/>
    <n v="148"/>
    <s v="NO"/>
    <s v="JERINGUILLA DESCARTABLE DE 3 CC, CON AGUJA 2280000,08640"/>
    <s v="3140034 "/>
    <n v="481500021"/>
    <s v="BIEN"/>
    <s v="Común"/>
    <x v="0"/>
    <s v="Normalizado"/>
    <s v="ÍNFIMA CUANTÍA"/>
    <s v="JERINGUILLA DESCARTABLE DE 3 CC, CON AGUJA 22"/>
    <n v="8000"/>
    <n v="0.08"/>
    <m/>
    <s v="1, 2"/>
    <x v="1"/>
    <m/>
    <m/>
    <x v="1"/>
    <m/>
    <m/>
    <m/>
    <m/>
    <m/>
    <n v="0"/>
    <s v="ELIMINADO"/>
    <n v="107"/>
    <d v="2021-10-15T00:00:00"/>
    <m/>
    <m/>
    <m/>
  </r>
  <r>
    <x v="4"/>
    <m/>
    <n v="149"/>
    <s v="NO"/>
    <s v="FONENDOSCOPIO1542,56638,4"/>
    <s v="3140037 "/>
    <n v="4813009171"/>
    <s v="BIEN"/>
    <s v="Común"/>
    <x v="0"/>
    <s v="Normalizado"/>
    <s v="ÍNFIMA CUANTÍA"/>
    <s v="FONENDOSCOPIO"/>
    <n v="15"/>
    <n v="42.56"/>
    <m/>
    <s v="1, 2"/>
    <x v="1"/>
    <m/>
    <m/>
    <x v="1"/>
    <m/>
    <m/>
    <m/>
    <m/>
    <m/>
    <n v="0"/>
    <s v="ELIMINADO"/>
    <n v="107"/>
    <d v="2021-10-15T00:00:00"/>
    <m/>
    <m/>
    <m/>
  </r>
  <r>
    <x v="4"/>
    <m/>
    <n v="150"/>
    <s v="NO"/>
    <s v="APOSITO ABDOMINAL TIPO ALMOHADILLA   12.7 X 22.8 CM 7000,86602"/>
    <s v="3140034 "/>
    <n v="352901092"/>
    <s v="BIEN"/>
    <s v="Común"/>
    <x v="0"/>
    <s v="Normalizado"/>
    <s v="ÍNFIMA CUANTÍA"/>
    <s v="APOSITO ABDOMINAL TIPO ALMOHADILLA   12.7 X 22.8 CM "/>
    <n v="700"/>
    <n v="0.86"/>
    <m/>
    <s v="1, 2"/>
    <x v="1"/>
    <m/>
    <m/>
    <x v="1"/>
    <m/>
    <m/>
    <m/>
    <m/>
    <m/>
    <n v="0"/>
    <s v="ELIMINADO"/>
    <n v="107"/>
    <d v="2021-10-15T00:00:00"/>
    <m/>
    <m/>
    <m/>
  </r>
  <r>
    <x v="4"/>
    <m/>
    <n v="151"/>
    <s v="NO"/>
    <s v="VENDA ELASTICA DE 4 Pulg.6000,88528"/>
    <s v="3140034 "/>
    <n v="35290109135"/>
    <s v="BIEN"/>
    <s v="Común"/>
    <x v="0"/>
    <s v="Normalizado"/>
    <s v="ÍNFIMA CUANTÍA"/>
    <s v="VENDA ELASTICA DE 4 Pulg."/>
    <n v="600"/>
    <n v="0.88"/>
    <m/>
    <s v="1, 2"/>
    <x v="1"/>
    <m/>
    <m/>
    <x v="1"/>
    <m/>
    <m/>
    <m/>
    <m/>
    <m/>
    <n v="0"/>
    <s v="ELIMINADO"/>
    <n v="107"/>
    <d v="2021-10-15T00:00:00"/>
    <m/>
    <m/>
    <m/>
  </r>
  <r>
    <x v="4"/>
    <m/>
    <n v="152"/>
    <s v="NO"/>
    <s v="Gorro descartable65000,08520"/>
    <s v="3140034 "/>
    <n v="3529010973"/>
    <s v="BIEN"/>
    <s v="Común"/>
    <x v="0"/>
    <s v="Normalizado"/>
    <s v="ÍNFIMA CUANTÍA"/>
    <s v="Gorro descartable"/>
    <n v="6500"/>
    <n v="0.08"/>
    <m/>
    <s v="1, 2"/>
    <x v="1"/>
    <m/>
    <m/>
    <x v="1"/>
    <m/>
    <m/>
    <m/>
    <m/>
    <m/>
    <n v="0"/>
    <s v="ELIMINADO"/>
    <n v="107"/>
    <d v="2021-10-15T00:00:00"/>
    <m/>
    <m/>
    <m/>
  </r>
  <r>
    <x v="4"/>
    <m/>
    <n v="153"/>
    <s v="NO"/>
    <s v="HILO DE SUTURA No. 3 04210,82454,44"/>
    <s v="3140034 "/>
    <n v="3529010915"/>
    <s v="BIEN"/>
    <s v="Común"/>
    <x v="0"/>
    <s v="Normalizado"/>
    <s v="ÍNFIMA CUANTÍA"/>
    <s v="HILO DE SUTURA No. 3 0"/>
    <n v="42"/>
    <n v="10.82"/>
    <m/>
    <s v="1, 2"/>
    <x v="1"/>
    <m/>
    <m/>
    <x v="1"/>
    <m/>
    <m/>
    <m/>
    <m/>
    <m/>
    <n v="0"/>
    <s v="ELIMINADO"/>
    <n v="107"/>
    <d v="2021-10-15T00:00:00"/>
    <m/>
    <m/>
    <m/>
  </r>
  <r>
    <x v="4"/>
    <m/>
    <n v="154"/>
    <s v="NO"/>
    <s v="Babero descartable45000,1450"/>
    <s v="3140034 "/>
    <n v="3529010961"/>
    <s v="BIEN"/>
    <s v="Común"/>
    <x v="0"/>
    <s v="Normalizado"/>
    <s v="ÍNFIMA CUANTÍA"/>
    <s v="Babero descartable"/>
    <n v="4500"/>
    <n v="0.1"/>
    <m/>
    <s v="1, 2"/>
    <x v="1"/>
    <m/>
    <m/>
    <x v="1"/>
    <m/>
    <m/>
    <m/>
    <m/>
    <m/>
    <n v="0"/>
    <s v="ELIMINADO"/>
    <n v="107"/>
    <d v="2021-10-15T00:00:00"/>
    <m/>
    <m/>
    <m/>
  </r>
  <r>
    <x v="4"/>
    <m/>
    <n v="155"/>
    <s v="NO"/>
    <s v="FRESA PARA PINES PARA PULPARES1502,68402"/>
    <s v="3140034 "/>
    <n v="4813009170"/>
    <s v="BIEN"/>
    <s v="Común"/>
    <x v="0"/>
    <s v="Normalizado"/>
    <s v="ÍNFIMA CUANTÍA"/>
    <s v="FRESA PARA PINES PARA PULPARES"/>
    <n v="150"/>
    <n v="2.68"/>
    <m/>
    <s v="1, 2"/>
    <x v="1"/>
    <m/>
    <m/>
    <x v="1"/>
    <m/>
    <m/>
    <m/>
    <m/>
    <m/>
    <n v="0"/>
    <s v="ELIMINADO"/>
    <n v="107"/>
    <d v="2021-10-15T00:00:00"/>
    <m/>
    <m/>
    <m/>
  </r>
  <r>
    <x v="4"/>
    <m/>
    <n v="156"/>
    <s v="NO"/>
    <s v="PORTASUEROS580400"/>
    <s v="3140037 "/>
    <n v="4818001126"/>
    <s v="BIEN"/>
    <s v="Común"/>
    <x v="0"/>
    <s v="Normalizado"/>
    <s v="ÍNFIMA CUANTÍA"/>
    <s v="PORTASUEROS"/>
    <n v="5"/>
    <n v="80"/>
    <m/>
    <s v="1, 2"/>
    <x v="1"/>
    <m/>
    <m/>
    <x v="1"/>
    <m/>
    <m/>
    <m/>
    <m/>
    <m/>
    <n v="0"/>
    <s v="ELIMINADO"/>
    <n v="107"/>
    <d v="2021-10-15T00:00:00"/>
    <m/>
    <m/>
    <m/>
  </r>
  <r>
    <x v="4"/>
    <m/>
    <n v="157"/>
    <s v="NO"/>
    <s v="FUNDAS PARA ESTERILIZAR EN AUTO CLAVE PEQUEÑAS80000,05400"/>
    <s v="3140034 "/>
    <n v="481300911"/>
    <s v="BIEN"/>
    <s v="Común"/>
    <x v="0"/>
    <s v="Normalizado"/>
    <s v="ÍNFIMA CUANTÍA"/>
    <s v="FUNDAS PARA ESTERILIZAR EN AUTO CLAVE PEQUEÑAS"/>
    <n v="8000"/>
    <n v="0.05"/>
    <m/>
    <s v="1, 2"/>
    <x v="1"/>
    <m/>
    <m/>
    <x v="1"/>
    <m/>
    <m/>
    <m/>
    <m/>
    <m/>
    <n v="0"/>
    <s v="ELIMINADO"/>
    <n v="107"/>
    <d v="2021-10-15T00:00:00"/>
    <m/>
    <m/>
    <m/>
  </r>
  <r>
    <x v="4"/>
    <m/>
    <n v="158"/>
    <s v="NO"/>
    <s v="METOCLOPRAMIDA  MÁS SIMETICONA CAPSULA10000,39390"/>
    <s v="3140034 "/>
    <n v="352605122"/>
    <s v="BIEN"/>
    <s v="Común"/>
    <x v="0"/>
    <s v="Normalizado"/>
    <s v="ÍNFIMA CUANTÍA"/>
    <s v="METOCLOPRAMIDA  MÁS SIMETICONA CAPSULA"/>
    <n v="1000"/>
    <n v="0.39"/>
    <m/>
    <s v="1, 2"/>
    <x v="1"/>
    <m/>
    <m/>
    <x v="1"/>
    <m/>
    <m/>
    <m/>
    <m/>
    <m/>
    <n v="0"/>
    <s v="ELIMINADO"/>
    <n v="107"/>
    <d v="2021-10-15T00:00:00"/>
    <m/>
    <m/>
    <m/>
  </r>
  <r>
    <x v="4"/>
    <m/>
    <n v="159"/>
    <s v="NO"/>
    <s v="EQUIPO PARA MEDIR GLUCOSA755,7389,9"/>
    <s v="3140037 "/>
    <n v="4815009119"/>
    <s v="BIEN"/>
    <s v="Común"/>
    <x v="0"/>
    <s v="Normalizado"/>
    <s v="ÍNFIMA CUANTÍA"/>
    <s v="EQUIPO PARA MEDIR GLUCOSA"/>
    <n v="7"/>
    <n v="55.7"/>
    <m/>
    <s v="1, 2"/>
    <x v="1"/>
    <m/>
    <m/>
    <x v="1"/>
    <m/>
    <m/>
    <m/>
    <m/>
    <m/>
    <n v="0"/>
    <s v="ELIMINADO"/>
    <n v="107"/>
    <d v="2021-10-15T00:00:00"/>
    <m/>
    <m/>
    <m/>
  </r>
  <r>
    <x v="3"/>
    <m/>
    <n v="160"/>
    <s v="NO"/>
    <s v="CANDADO TIPO BARRIL 60 MM1036360"/>
    <s v="4100037 "/>
    <n v="4299908164"/>
    <s v="BIEN"/>
    <s v="Común"/>
    <x v="0"/>
    <s v="Normalizado"/>
    <s v="ÍNFIMA CUANTÍA"/>
    <s v="CANDADO TIPO BARRIL 60 MM"/>
    <n v="110"/>
    <n v="35.659999999999997"/>
    <n v="3922.5999999999995"/>
    <s v="2, 3"/>
    <x v="1"/>
    <m/>
    <m/>
    <x v="0"/>
    <m/>
    <m/>
    <m/>
    <m/>
    <m/>
    <n v="0"/>
    <m/>
    <m/>
    <m/>
    <m/>
    <m/>
    <m/>
  </r>
  <r>
    <x v="4"/>
    <m/>
    <n v="160"/>
    <s v="NO"/>
    <s v="CANDADO TIPO BARRIL 60 MM1036360"/>
    <s v="6400037 "/>
    <n v="4299908164"/>
    <s v="BIEN"/>
    <s v="Común"/>
    <x v="0"/>
    <s v="Normalizado"/>
    <s v="ÍNFIMA CUANTÍA"/>
    <s v="CANDADO TIPO BARRIL 60 MM"/>
    <n v="10"/>
    <n v="36"/>
    <m/>
    <s v="2, 3"/>
    <x v="1"/>
    <m/>
    <m/>
    <x v="1"/>
    <m/>
    <m/>
    <m/>
    <m/>
    <m/>
    <n v="0"/>
    <s v="ELIMINADO"/>
    <n v="203"/>
    <d v="2021-11-15T00:00:00"/>
    <m/>
    <m/>
    <m/>
  </r>
  <r>
    <x v="4"/>
    <m/>
    <n v="161"/>
    <s v="NO"/>
    <s v="VENDAS DE GASA DE 4 Pulg. X 5 YARDAS6000,59354"/>
    <s v="3140034 "/>
    <n v="35290109132"/>
    <s v="BIEN"/>
    <s v="Común"/>
    <x v="0"/>
    <s v="Normalizado"/>
    <s v="ÍNFIMA CUANTÍA"/>
    <s v="VENDAS DE GASA DE 4 Pulg. X 5 YARDAS"/>
    <n v="600"/>
    <n v="0.59"/>
    <m/>
    <s v="1, 2"/>
    <x v="1"/>
    <m/>
    <m/>
    <x v="1"/>
    <m/>
    <m/>
    <m/>
    <m/>
    <m/>
    <n v="0"/>
    <s v="ELIMINADO"/>
    <n v="107"/>
    <d v="2021-10-15T00:00:00"/>
    <m/>
    <m/>
    <m/>
  </r>
  <r>
    <x v="4"/>
    <m/>
    <n v="162"/>
    <s v="NO"/>
    <s v="COMPRESA QUIMICA1521,28319,2"/>
    <s v="3140037 "/>
    <n v="35290104"/>
    <s v="BIEN"/>
    <s v="Común"/>
    <x v="0"/>
    <s v="Normalizado"/>
    <s v="ÍNFIMA CUANTÍA"/>
    <s v="COMPRESA QUIMICA"/>
    <n v="15"/>
    <n v="21.28"/>
    <m/>
    <s v="1, 2"/>
    <x v="1"/>
    <m/>
    <m/>
    <x v="1"/>
    <m/>
    <m/>
    <m/>
    <m/>
    <m/>
    <n v="0"/>
    <s v="ELIMINADO"/>
    <n v="107"/>
    <d v="2021-10-15T00:00:00"/>
    <m/>
    <m/>
    <m/>
  </r>
  <r>
    <x v="4"/>
    <m/>
    <n v="163"/>
    <s v="NO"/>
    <s v="APOSITO OCULAR 4,1 cm x 6,6 cm7000,43301"/>
    <s v="3140034 "/>
    <n v="352901092"/>
    <s v="BIEN"/>
    <s v="Común"/>
    <x v="0"/>
    <s v="Normalizado"/>
    <s v="ÍNFIMA CUANTÍA"/>
    <s v="APOSITO OCULAR 4,1 cm x 6,6 cm"/>
    <n v="700"/>
    <n v="0.43"/>
    <m/>
    <s v="1, 2"/>
    <x v="1"/>
    <m/>
    <m/>
    <x v="1"/>
    <m/>
    <m/>
    <m/>
    <m/>
    <m/>
    <n v="0"/>
    <s v="ELIMINADO"/>
    <n v="107"/>
    <d v="2021-10-15T00:00:00"/>
    <m/>
    <m/>
    <m/>
  </r>
  <r>
    <x v="4"/>
    <m/>
    <n v="164"/>
    <s v="NO"/>
    <s v="ALGODON ABSORVENTE  ROLLO , EN CAJA DE 50 GRAMOS903,2288"/>
    <s v="3140034 "/>
    <n v="352901091"/>
    <s v="BIEN"/>
    <s v="Común"/>
    <x v="0"/>
    <s v="Normalizado"/>
    <s v="ÍNFIMA CUANTÍA"/>
    <s v="ALGODON ABSORVENTE  ROLLO , EN CAJA DE 50 GRAMOS"/>
    <n v="90"/>
    <n v="3.2"/>
    <m/>
    <s v="1, 2"/>
    <x v="1"/>
    <m/>
    <m/>
    <x v="1"/>
    <m/>
    <m/>
    <m/>
    <m/>
    <m/>
    <n v="0"/>
    <s v="ELIMINADO"/>
    <n v="107"/>
    <d v="2021-10-15T00:00:00"/>
    <m/>
    <m/>
    <m/>
  </r>
  <r>
    <x v="4"/>
    <m/>
    <n v="165"/>
    <s v="NO"/>
    <s v="AMALGAMA No. 2, CAJA  50 UNID 557285"/>
    <s v="3140034 "/>
    <n v="3544002151"/>
    <s v="BIEN"/>
    <s v="Común"/>
    <x v="0"/>
    <s v="Normalizado"/>
    <s v="ÍNFIMA CUANTÍA"/>
    <s v="AMALGAMA No. 2, CAJA  50 UNID "/>
    <n v="5"/>
    <n v="57"/>
    <m/>
    <s v="1, 2"/>
    <x v="1"/>
    <m/>
    <m/>
    <x v="1"/>
    <m/>
    <m/>
    <m/>
    <m/>
    <m/>
    <n v="0"/>
    <s v="ELIMINADO"/>
    <n v="107"/>
    <d v="2021-10-15T00:00:00"/>
    <m/>
    <m/>
    <m/>
  </r>
  <r>
    <x v="4"/>
    <m/>
    <n v="166"/>
    <s v="NO"/>
    <s v="ALCOHOL ANTISEPTICO, FRASCO 500 CC.1002,42242"/>
    <s v="3140034 "/>
    <n v="352901042"/>
    <s v="BIEN"/>
    <s v="Común"/>
    <x v="0"/>
    <s v="Normalizado"/>
    <s v="ÍNFIMA CUANTÍA"/>
    <s v="ALCOHOL ANTISEPTICO, FRASCO 500 CC."/>
    <n v="100"/>
    <n v="2.42"/>
    <m/>
    <s v="1, 2"/>
    <x v="1"/>
    <m/>
    <m/>
    <x v="1"/>
    <m/>
    <m/>
    <m/>
    <m/>
    <m/>
    <n v="0"/>
    <s v="ELIMINADO"/>
    <n v="107"/>
    <d v="2021-10-15T00:00:00"/>
    <m/>
    <m/>
    <m/>
  </r>
  <r>
    <x v="4"/>
    <m/>
    <n v="167"/>
    <s v="NO"/>
    <s v="SUTURA CUTÁNEA ELÁSTICA DE 1 4 Pulg., FUNDA1501,42213"/>
    <s v="3140034 "/>
    <n v="3529010917"/>
    <s v="BIEN"/>
    <s v="Común"/>
    <x v="0"/>
    <s v="Normalizado"/>
    <s v="ÍNFIMA CUANTÍA"/>
    <s v="SUTURA CUTÁNEA ELÁSTICA DE 1 4 Pulg., FUNDA"/>
    <n v="150"/>
    <n v="1.42"/>
    <m/>
    <s v="1, 2"/>
    <x v="1"/>
    <m/>
    <m/>
    <x v="1"/>
    <m/>
    <m/>
    <m/>
    <m/>
    <m/>
    <n v="0"/>
    <s v="ELIMINADO"/>
    <n v="107"/>
    <d v="2021-10-15T00:00:00"/>
    <m/>
    <m/>
    <m/>
  </r>
  <r>
    <x v="4"/>
    <m/>
    <n v="168"/>
    <s v="NO"/>
    <s v="APLICADORES DE ALGODON GRANDES200000,01200"/>
    <s v="3140034 "/>
    <n v="3529010922"/>
    <s v="BIEN"/>
    <s v="Común"/>
    <x v="0"/>
    <s v="Normalizado"/>
    <s v="ÍNFIMA CUANTÍA"/>
    <s v="APLICADORES DE ALGODON GRANDES"/>
    <n v="20000"/>
    <n v="0.01"/>
    <m/>
    <s v="1, 2"/>
    <x v="1"/>
    <m/>
    <m/>
    <x v="1"/>
    <m/>
    <m/>
    <m/>
    <m/>
    <m/>
    <n v="0"/>
    <s v="ELIMINADO"/>
    <n v="107"/>
    <d v="2021-10-15T00:00:00"/>
    <m/>
    <m/>
    <m/>
  </r>
  <r>
    <x v="4"/>
    <m/>
    <n v="169"/>
    <s v="NO"/>
    <s v="AMALGAMA NO. 1, FUNDA DE 50 UNIDADES2500,78195"/>
    <s v="3140034 "/>
    <n v="3544002151"/>
    <s v="BIEN"/>
    <s v="Común"/>
    <x v="0"/>
    <s v="Normalizado"/>
    <s v="ÍNFIMA CUANTÍA"/>
    <s v="AMALGAMA NO. 1, FUNDA DE 50 UNIDADES"/>
    <n v="250"/>
    <n v="0.78"/>
    <m/>
    <s v="1, 2"/>
    <x v="1"/>
    <m/>
    <m/>
    <x v="1"/>
    <m/>
    <m/>
    <m/>
    <m/>
    <m/>
    <n v="0"/>
    <s v="ELIMINADO"/>
    <n v="107"/>
    <d v="2021-10-15T00:00:00"/>
    <m/>
    <m/>
    <m/>
  </r>
  <r>
    <x v="4"/>
    <m/>
    <n v="170"/>
    <s v="NO"/>
    <s v="SONDAS LISAS257,56189"/>
    <s v="3140034 "/>
    <n v="4813009158"/>
    <s v="BIEN"/>
    <s v="Común"/>
    <x v="0"/>
    <s v="Normalizado"/>
    <s v="ÍNFIMA CUANTÍA"/>
    <s v="SONDAS LISAS"/>
    <n v="25"/>
    <n v="7.56"/>
    <m/>
    <s v="1, 2"/>
    <x v="1"/>
    <m/>
    <m/>
    <x v="1"/>
    <m/>
    <m/>
    <m/>
    <m/>
    <m/>
    <n v="0"/>
    <s v="ELIMINADO"/>
    <n v="107"/>
    <d v="2021-10-15T00:00:00"/>
    <m/>
    <m/>
    <m/>
  </r>
  <r>
    <x v="4"/>
    <m/>
    <n v="171"/>
    <s v="NO"/>
    <s v="ANESTESIA LIDOCAINA SIN EPINEFRINA AL 2POR CIENTO, CAJA 10 UNIDADES DE 50 ML257,2180"/>
    <s v="3140034 "/>
    <n v="3526053901"/>
    <s v="BIEN"/>
    <s v="Común"/>
    <x v="0"/>
    <s v="Normalizado"/>
    <s v="ÍNFIMA CUANTÍA"/>
    <s v="ANESTESIA LIDOCAINA SIN EPINEFRINA AL 2POR CIENTO, CAJA 10 UNIDADES DE 50 ML"/>
    <n v="25"/>
    <n v="7.2"/>
    <m/>
    <s v="1, 2"/>
    <x v="1"/>
    <m/>
    <m/>
    <x v="1"/>
    <m/>
    <m/>
    <m/>
    <m/>
    <m/>
    <n v="0"/>
    <s v="ELIMINADO"/>
    <n v="107"/>
    <d v="2021-10-15T00:00:00"/>
    <m/>
    <m/>
    <m/>
  </r>
  <r>
    <x v="4"/>
    <m/>
    <n v="172"/>
    <s v="NO"/>
    <s v="PASTA PESADA PARA IMPRESIONES359,28177,84"/>
    <s v="3140034 "/>
    <n v="3544002122"/>
    <s v="BIEN"/>
    <s v="Común"/>
    <x v="0"/>
    <s v="Normalizado"/>
    <s v="ÍNFIMA CUANTÍA"/>
    <s v="PASTA PESADA PARA IMPRESIONES"/>
    <n v="3"/>
    <n v="59.28"/>
    <m/>
    <s v="1, 2"/>
    <x v="1"/>
    <m/>
    <m/>
    <x v="1"/>
    <m/>
    <m/>
    <m/>
    <m/>
    <m/>
    <n v="0"/>
    <s v="ELIMINADO"/>
    <n v="107"/>
    <d v="2021-10-15T00:00:00"/>
    <m/>
    <m/>
    <m/>
  </r>
  <r>
    <x v="4"/>
    <m/>
    <n v="173"/>
    <s v="NO"/>
    <s v="NEGATOSCOPIO722,99160,93"/>
    <s v="3140037 "/>
    <n v="481100031"/>
    <s v="BIEN"/>
    <s v="Común"/>
    <x v="0"/>
    <s v="Normalizado"/>
    <s v="ÍNFIMA CUANTÍA"/>
    <s v="NEGATOSCOPIO"/>
    <n v="7"/>
    <n v="22.99"/>
    <m/>
    <s v="1, 2"/>
    <x v="1"/>
    <m/>
    <m/>
    <x v="1"/>
    <m/>
    <m/>
    <m/>
    <m/>
    <m/>
    <n v="0"/>
    <s v="ELIMINADO"/>
    <n v="107"/>
    <d v="2021-10-15T00:00:00"/>
    <m/>
    <m/>
    <m/>
  </r>
  <r>
    <x v="4"/>
    <m/>
    <n v="174"/>
    <s v="NO"/>
    <s v="Ibuprofeno, tableta de 400 mg.40000,04160"/>
    <s v="3140034 "/>
    <n v="3525011229"/>
    <s v="BIEN"/>
    <s v="Común"/>
    <x v="0"/>
    <s v="Normalizado"/>
    <s v="ÍNFIMA CUANTÍA"/>
    <s v="Ibuprofeno, tableta de 400 mg."/>
    <n v="4000"/>
    <n v="0.04"/>
    <m/>
    <s v="1, 2"/>
    <x v="2"/>
    <s v="URBANO MARGARITA"/>
    <m/>
    <x v="1"/>
    <m/>
    <m/>
    <m/>
    <m/>
    <m/>
    <n v="0"/>
    <s v="ELIMINADO"/>
    <n v="107"/>
    <d v="2021-10-15T00:00:00"/>
    <m/>
    <m/>
    <m/>
  </r>
  <r>
    <x v="4"/>
    <m/>
    <n v="175"/>
    <s v="NO"/>
    <s v="PASTA LIVIANA PARA IMPRESIONES530,78153,9"/>
    <s v="3140034 "/>
    <n v="3544002122"/>
    <s v="BIEN"/>
    <s v="Común"/>
    <x v="0"/>
    <s v="Normalizado"/>
    <s v="ÍNFIMA CUANTÍA"/>
    <s v="PASTA LIVIANA PARA IMPRESIONES"/>
    <n v="5"/>
    <n v="30.78"/>
    <m/>
    <s v="1, 2"/>
    <x v="1"/>
    <m/>
    <m/>
    <x v="1"/>
    <m/>
    <m/>
    <m/>
    <m/>
    <m/>
    <n v="0"/>
    <s v="ELIMINADO"/>
    <n v="107"/>
    <d v="2021-10-15T00:00:00"/>
    <m/>
    <m/>
    <m/>
  </r>
  <r>
    <x v="4"/>
    <m/>
    <n v="176"/>
    <s v="NO"/>
    <s v="HILO DE SUTURA No. 4 0.354,32151,2"/>
    <s v="3140034 "/>
    <n v="3529010915"/>
    <s v="BIEN"/>
    <s v="Común"/>
    <x v="0"/>
    <s v="Normalizado"/>
    <s v="ÍNFIMA CUANTÍA"/>
    <s v="HILO DE SUTURA No. 4 0."/>
    <n v="35"/>
    <n v="4.32"/>
    <m/>
    <s v="1, 2"/>
    <x v="1"/>
    <m/>
    <m/>
    <x v="1"/>
    <m/>
    <m/>
    <m/>
    <m/>
    <m/>
    <n v="0"/>
    <s v="ELIMINADO"/>
    <n v="107"/>
    <d v="2021-10-15T00:00:00"/>
    <m/>
    <m/>
    <m/>
  </r>
  <r>
    <x v="4"/>
    <m/>
    <n v="177"/>
    <s v="NO"/>
    <s v="JERINGUILLA PARA LAVADO DE OIDO625150"/>
    <s v="3140034 "/>
    <n v="481500021"/>
    <s v="BIEN"/>
    <s v="Común"/>
    <x v="0"/>
    <s v="Normalizado"/>
    <s v="ÍNFIMA CUANTÍA"/>
    <s v="JERINGUILLA PARA LAVADO DE OIDO"/>
    <n v="6"/>
    <n v="25"/>
    <m/>
    <s v="1, 2"/>
    <x v="1"/>
    <m/>
    <m/>
    <x v="1"/>
    <m/>
    <m/>
    <m/>
    <m/>
    <m/>
    <n v="0"/>
    <s v="ELIMINADO"/>
    <n v="107"/>
    <d v="2021-10-15T00:00:00"/>
    <m/>
    <m/>
    <m/>
  </r>
  <r>
    <x v="4"/>
    <m/>
    <n v="178"/>
    <s v="NO"/>
    <s v="FRASCO ENDOMETAZONA349,28147,84"/>
    <s v="3140034 "/>
    <n v="3544002141"/>
    <s v="BIEN"/>
    <s v="Común"/>
    <x v="0"/>
    <s v="Normalizado"/>
    <s v="ÍNFIMA CUANTÍA"/>
    <s v="FRASCO ENDOMETAZONA"/>
    <n v="3"/>
    <n v="49.28"/>
    <m/>
    <s v="1, 2"/>
    <x v="1"/>
    <m/>
    <m/>
    <x v="1"/>
    <m/>
    <m/>
    <m/>
    <m/>
    <m/>
    <n v="0"/>
    <s v="ELIMINADO"/>
    <n v="107"/>
    <d v="2021-10-15T00:00:00"/>
    <m/>
    <m/>
    <m/>
  </r>
  <r>
    <x v="4"/>
    <m/>
    <n v="179"/>
    <s v="NO"/>
    <s v="DEXAMETASONA 4 MG  AMPOLLA3000,49147"/>
    <s v="3140034 "/>
    <n v="352608121002"/>
    <s v="BIEN"/>
    <s v="Común"/>
    <x v="0"/>
    <s v="Normalizado"/>
    <s v="CATÁLOGO ELECTRÓNICO"/>
    <s v="DEXAMETASONA 4 MG  AMPOLLA"/>
    <n v="300"/>
    <n v="0.49"/>
    <m/>
    <s v="1, 2"/>
    <x v="1"/>
    <m/>
    <m/>
    <x v="1"/>
    <m/>
    <m/>
    <m/>
    <m/>
    <m/>
    <n v="0"/>
    <s v="ELIMINADO"/>
    <n v="107"/>
    <d v="2021-10-15T00:00:00"/>
    <m/>
    <m/>
    <m/>
  </r>
  <r>
    <x v="4"/>
    <m/>
    <n v="180"/>
    <s v="NO"/>
    <s v="ESPARADRAPO POROSO DE 5 CM X 10 M403,45138"/>
    <s v="3140034 "/>
    <n v="352901092"/>
    <s v="BIEN"/>
    <s v="Común"/>
    <x v="0"/>
    <s v="Normalizado"/>
    <s v="ÍNFIMA CUANTÍA"/>
    <s v="ESPARADRAPO POROSO DE 5 CM X 10 M"/>
    <n v="40"/>
    <n v="3.45"/>
    <m/>
    <s v="1, 2"/>
    <x v="1"/>
    <m/>
    <m/>
    <x v="1"/>
    <m/>
    <m/>
    <m/>
    <m/>
    <m/>
    <n v="0"/>
    <s v="ELIMINADO"/>
    <n v="107"/>
    <d v="2021-10-15T00:00:00"/>
    <m/>
    <m/>
    <m/>
  </r>
  <r>
    <x v="4"/>
    <m/>
    <n v="181"/>
    <s v="NO"/>
    <s v="SALBUTAMOL 5MG. 10 ML SOLUCION PARA  NEBULIZAR206,68133,6"/>
    <s v="3140034 "/>
    <n v="35260451102"/>
    <s v="BIEN"/>
    <s v="Común"/>
    <x v="0"/>
    <s v="Normalizado"/>
    <s v="CATÁLOGO ELECTRÓNICO"/>
    <s v="SALBUTAMOL 5MG. 10 ML SOLUCION PARA  NEBULIZAR"/>
    <n v="20"/>
    <n v="6.68"/>
    <m/>
    <s v="1, 2"/>
    <x v="1"/>
    <m/>
    <m/>
    <x v="1"/>
    <m/>
    <m/>
    <m/>
    <m/>
    <m/>
    <n v="0"/>
    <s v="ELIMINADO"/>
    <n v="107"/>
    <d v="2021-10-15T00:00:00"/>
    <m/>
    <m/>
    <m/>
  </r>
  <r>
    <x v="4"/>
    <m/>
    <n v="182"/>
    <s v="NO"/>
    <s v="HILO DE SUTURA No. 6 0353,71129,85"/>
    <s v="3140034 "/>
    <n v="3529010915"/>
    <s v="BIEN"/>
    <s v="Común"/>
    <x v="0"/>
    <s v="Normalizado"/>
    <s v="ÍNFIMA CUANTÍA"/>
    <s v="HILO DE SUTURA No. 6 0"/>
    <n v="35"/>
    <n v="3.71"/>
    <m/>
    <s v="1, 2"/>
    <x v="1"/>
    <m/>
    <m/>
    <x v="1"/>
    <m/>
    <m/>
    <m/>
    <m/>
    <m/>
    <n v="0"/>
    <s v="ELIMINADO"/>
    <n v="107"/>
    <d v="2021-10-15T00:00:00"/>
    <m/>
    <m/>
    <m/>
  </r>
  <r>
    <x v="4"/>
    <m/>
    <n v="183"/>
    <s v="NO"/>
    <s v="CARTER INTRAVENOSO NO.20, DESECHABLE2000,54108"/>
    <s v="3140034 "/>
    <n v="481500021"/>
    <s v="BIEN"/>
    <s v="Común"/>
    <x v="0"/>
    <s v="Normalizado"/>
    <s v="ÍNFIMA CUANTÍA"/>
    <s v="CARTER INTRAVENOSO NO.20, DESECHABLE"/>
    <n v="200"/>
    <n v="0.54"/>
    <m/>
    <s v="1, 2"/>
    <x v="1"/>
    <m/>
    <m/>
    <x v="1"/>
    <m/>
    <m/>
    <m/>
    <m/>
    <m/>
    <n v="0"/>
    <s v="ELIMINADO"/>
    <n v="107"/>
    <d v="2021-10-15T00:00:00"/>
    <m/>
    <m/>
    <m/>
  </r>
  <r>
    <x v="4"/>
    <m/>
    <n v="184"/>
    <s v="NO"/>
    <s v="HILO DE SUTURA, No. 5 0  PAQUETE 353105"/>
    <s v="3140034 "/>
    <n v="3529010915"/>
    <s v="BIEN"/>
    <s v="Común"/>
    <x v="0"/>
    <s v="Normalizado"/>
    <s v="ÍNFIMA CUANTÍA"/>
    <s v="HILO DE SUTURA, No. 5 0  PAQUETE "/>
    <n v="35"/>
    <n v="3"/>
    <m/>
    <s v="1, 2"/>
    <x v="1"/>
    <m/>
    <m/>
    <x v="1"/>
    <m/>
    <m/>
    <m/>
    <m/>
    <m/>
    <n v="0"/>
    <s v="ELIMINADO"/>
    <n v="107"/>
    <d v="2021-10-15T00:00:00"/>
    <m/>
    <m/>
    <m/>
  </r>
  <r>
    <x v="4"/>
    <m/>
    <n v="185"/>
    <s v="NO"/>
    <s v="METAMIZOL 2.5G  MÁS BUTILBROMURO 2MG 100 AMPOLLA 5ML5000,2100"/>
    <s v="3140034 "/>
    <n v="352605241"/>
    <s v="BIEN"/>
    <s v="Común"/>
    <x v="0"/>
    <s v="Normalizado"/>
    <s v="ÍNFIMA CUANTÍA"/>
    <s v="METAMIZOL 2.5G  MÁS BUTILBROMURO 2MG 100 AMPOLLA 5ML"/>
    <n v="500"/>
    <n v="0.2"/>
    <m/>
    <s v="1, 2"/>
    <x v="1"/>
    <m/>
    <m/>
    <x v="1"/>
    <m/>
    <m/>
    <m/>
    <m/>
    <m/>
    <n v="0"/>
    <s v="ELIMINADO"/>
    <n v="107"/>
    <d v="2021-10-15T00:00:00"/>
    <m/>
    <m/>
    <m/>
  </r>
  <r>
    <x v="4"/>
    <m/>
    <n v="186"/>
    <s v="NO"/>
    <s v="VENDA ELASTICA DE 6 Pulg. X 5 YARDAS1500,6699"/>
    <s v="3140034 "/>
    <n v="35290109136"/>
    <s v="BIEN"/>
    <s v="Común"/>
    <x v="0"/>
    <s v="Normalizado"/>
    <s v="ÍNFIMA CUANTÍA"/>
    <s v="VENDA ELASTICA DE 6 Pulg. X 5 YARDAS"/>
    <n v="150"/>
    <n v="0.66"/>
    <m/>
    <s v="1, 2"/>
    <x v="1"/>
    <m/>
    <m/>
    <x v="1"/>
    <m/>
    <m/>
    <m/>
    <m/>
    <m/>
    <n v="0"/>
    <s v="ELIMINADO"/>
    <n v="107"/>
    <d v="2021-10-15T00:00:00"/>
    <m/>
    <m/>
    <m/>
  </r>
  <r>
    <x v="4"/>
    <m/>
    <n v="187"/>
    <s v="NO"/>
    <s v="CONOS DE GUTAPERCHA, DEL 15-40  CAJA 156,2794,05"/>
    <s v="3140034 "/>
    <n v="3544002154"/>
    <s v="BIEN"/>
    <s v="Común"/>
    <x v="0"/>
    <s v="Normalizado"/>
    <s v="ÍNFIMA CUANTÍA"/>
    <s v="CONOS DE GUTAPERCHA, DEL 15-40  CAJA "/>
    <n v="15"/>
    <n v="6.27"/>
    <m/>
    <s v="1, 2"/>
    <x v="1"/>
    <m/>
    <m/>
    <x v="1"/>
    <m/>
    <m/>
    <m/>
    <m/>
    <m/>
    <n v="0"/>
    <s v="ELIMINADO"/>
    <n v="107"/>
    <d v="2021-10-15T00:00:00"/>
    <m/>
    <m/>
    <m/>
  </r>
  <r>
    <x v="4"/>
    <m/>
    <n v="188"/>
    <s v="NO"/>
    <s v="ESPIGAS DORADAS INTRAPULPARES701,3292,4"/>
    <s v="3140034 "/>
    <n v="481300911"/>
    <s v="BIEN"/>
    <s v="Común"/>
    <x v="0"/>
    <s v="Normalizado"/>
    <s v="ÍNFIMA CUANTÍA"/>
    <s v="ESPIGAS DORADAS INTRAPULPARES"/>
    <n v="70"/>
    <n v="1.32"/>
    <m/>
    <s v="1, 2"/>
    <x v="1"/>
    <m/>
    <m/>
    <x v="1"/>
    <m/>
    <m/>
    <m/>
    <m/>
    <m/>
    <n v="0"/>
    <s v="ELIMINADO"/>
    <n v="107"/>
    <d v="2021-10-15T00:00:00"/>
    <m/>
    <m/>
    <m/>
  </r>
  <r>
    <x v="4"/>
    <m/>
    <n v="189"/>
    <s v="NO"/>
    <s v="OMEPRAZOL CÁPSULAS 20 MG10000,0990"/>
    <s v="3140034 "/>
    <n v="35260.533200099999"/>
    <s v="BIEN"/>
    <s v="Común"/>
    <x v="0"/>
    <s v="Normalizado"/>
    <s v="CATÁLOGO ELECTRÓNICO"/>
    <s v="OMEPRAZOL CÁPSULAS 20 MG"/>
    <n v="1000"/>
    <n v="0.09"/>
    <m/>
    <s v="1, 2"/>
    <x v="1"/>
    <m/>
    <m/>
    <x v="1"/>
    <m/>
    <m/>
    <m/>
    <m/>
    <m/>
    <n v="0"/>
    <s v="ELIMINADO"/>
    <n v="107"/>
    <d v="2021-10-15T00:00:00"/>
    <m/>
    <m/>
    <m/>
  </r>
  <r>
    <x v="4"/>
    <m/>
    <n v="190"/>
    <s v="NO"/>
    <s v="OXIDO DE ZINC, FRASCO516,884"/>
    <s v="3140034 "/>
    <n v="3544002128"/>
    <s v="BIEN"/>
    <s v="Común"/>
    <x v="0"/>
    <s v="Normalizado"/>
    <s v="ÍNFIMA CUANTÍA"/>
    <s v="OXIDO DE ZINC, FRASCO"/>
    <n v="5"/>
    <n v="16.8"/>
    <m/>
    <s v="1, 2"/>
    <x v="1"/>
    <m/>
    <m/>
    <x v="1"/>
    <m/>
    <m/>
    <m/>
    <m/>
    <m/>
    <n v="0"/>
    <s v="ELIMINADO"/>
    <n v="107"/>
    <d v="2021-10-15T00:00:00"/>
    <m/>
    <m/>
    <m/>
  </r>
  <r>
    <x v="4"/>
    <m/>
    <n v="191"/>
    <s v="NO"/>
    <s v="TORNIQUETE REGULABLE PARA INYECCIONES INTRAVENOSAS613,3880,28"/>
    <s v="3140037 "/>
    <n v="4815009151"/>
    <s v="BIEN"/>
    <s v="Común"/>
    <x v="0"/>
    <s v="Normalizado"/>
    <s v="ÍNFIMA CUANTÍA"/>
    <s v="TORNIQUETE REGULABLE PARA INYECCIONES INTRAVENOSAS"/>
    <n v="6"/>
    <n v="13.38"/>
    <m/>
    <s v="1, 2"/>
    <x v="1"/>
    <m/>
    <m/>
    <x v="1"/>
    <m/>
    <m/>
    <m/>
    <m/>
    <m/>
    <n v="0"/>
    <s v="ELIMINADO"/>
    <n v="107"/>
    <d v="2021-10-15T00:00:00"/>
    <m/>
    <m/>
    <m/>
  </r>
  <r>
    <x v="4"/>
    <m/>
    <n v="192"/>
    <s v="NO"/>
    <s v="CURITAS, PAQUETE 10080000,0180"/>
    <s v="3140034 "/>
    <n v="352901092"/>
    <s v="BIEN"/>
    <s v="Común"/>
    <x v="0"/>
    <s v="Normalizado"/>
    <s v="ÍNFIMA CUANTÍA"/>
    <s v="CURITAS, PAQUETE 100"/>
    <n v="8000"/>
    <n v="0.01"/>
    <m/>
    <s v="1, 2"/>
    <x v="1"/>
    <m/>
    <m/>
    <x v="1"/>
    <m/>
    <m/>
    <m/>
    <m/>
    <m/>
    <n v="0"/>
    <s v="ELIMINADO"/>
    <n v="107"/>
    <d v="2021-10-15T00:00:00"/>
    <m/>
    <m/>
    <m/>
  </r>
  <r>
    <x v="4"/>
    <m/>
    <n v="193"/>
    <s v="NO"/>
    <s v="CEMENTO DE OXIFOSFATO, CAJA.107,2872,8"/>
    <s v="3140034 "/>
    <n v="342501111"/>
    <s v="BIEN"/>
    <s v="Común"/>
    <x v="0"/>
    <s v="Normalizado"/>
    <s v="ÍNFIMA CUANTÍA"/>
    <s v="CEMENTO DE OXIFOSFATO, CAJA."/>
    <n v="10"/>
    <n v="7.28"/>
    <m/>
    <s v="1, 2"/>
    <x v="1"/>
    <m/>
    <m/>
    <x v="1"/>
    <m/>
    <m/>
    <m/>
    <m/>
    <m/>
    <n v="0"/>
    <s v="ELIMINADO"/>
    <n v="107"/>
    <d v="2021-10-15T00:00:00"/>
    <m/>
    <m/>
    <m/>
  </r>
  <r>
    <x v="4"/>
    <m/>
    <n v="194"/>
    <s v="NO"/>
    <s v="FRESA GATES GLIDEN CAJA NO 3 DE 6 UNIDADES611,1466,84"/>
    <s v="3140034 "/>
    <n v="4813009170"/>
    <s v="BIEN"/>
    <s v="Común"/>
    <x v="0"/>
    <s v="Normalizado"/>
    <s v="ÍNFIMA CUANTÍA"/>
    <s v="FRESA GATES GLIDEN CAJA NO 3 DE 6 UNIDADES"/>
    <n v="6"/>
    <n v="11.14"/>
    <m/>
    <s v="1, 2"/>
    <x v="1"/>
    <m/>
    <m/>
    <x v="1"/>
    <m/>
    <m/>
    <m/>
    <m/>
    <m/>
    <n v="0"/>
    <s v="ELIMINADO"/>
    <n v="107"/>
    <d v="2021-10-15T00:00:00"/>
    <m/>
    <m/>
    <m/>
  </r>
  <r>
    <x v="4"/>
    <m/>
    <n v="195"/>
    <s v="NO"/>
    <s v="GASA PARA CORTAR DE 60CM DE ANCHO, ROLLO DE 91.44 M DE LONGITUD  100 Y233,3866,76"/>
    <s v="3140034 "/>
    <n v="3529010932"/>
    <s v="BIEN"/>
    <s v="Común"/>
    <x v="0"/>
    <s v="Normalizado"/>
    <s v="ÍNFIMA CUANTÍA"/>
    <s v="GASA PARA CORTAR DE 60CM DE ANCHO, ROLLO DE 91.44 M DE LONGITUD  100 Y"/>
    <n v="2"/>
    <n v="33.380000000000003"/>
    <m/>
    <s v="1, 2"/>
    <x v="1"/>
    <m/>
    <m/>
    <x v="1"/>
    <m/>
    <m/>
    <m/>
    <m/>
    <m/>
    <n v="0"/>
    <s v="ELIMINADO"/>
    <n v="107"/>
    <d v="2021-10-15T00:00:00"/>
    <m/>
    <m/>
    <m/>
  </r>
  <r>
    <x v="4"/>
    <m/>
    <n v="196"/>
    <s v="NO"/>
    <s v="FRESA GATES GLIDEN CAJA NO 1 DE 6 UNIDADES611,0366,18"/>
    <s v="3140034 "/>
    <n v="4813009170"/>
    <s v="BIEN"/>
    <s v="Común"/>
    <x v="0"/>
    <s v="Normalizado"/>
    <s v="ÍNFIMA CUANTÍA"/>
    <s v="FRESA GATES GLIDEN CAJA NO 1 DE 6 UNIDADES"/>
    <n v="6"/>
    <n v="11.03"/>
    <m/>
    <s v="1, 2"/>
    <x v="1"/>
    <m/>
    <m/>
    <x v="1"/>
    <m/>
    <m/>
    <m/>
    <m/>
    <m/>
    <n v="0"/>
    <s v="ELIMINADO"/>
    <n v="107"/>
    <d v="2021-10-15T00:00:00"/>
    <m/>
    <m/>
    <m/>
  </r>
  <r>
    <x v="4"/>
    <m/>
    <n v="197"/>
    <s v="NO"/>
    <s v="ENALAPRIL, TABLETA DE 20 MG5000,1365"/>
    <s v="3140034 "/>
    <n v="352607911"/>
    <s v="BIEN"/>
    <s v="Común"/>
    <x v="0"/>
    <s v="Normalizado"/>
    <s v="ÍNFIMA CUANTÍA"/>
    <s v="ENALAPRIL, TABLETA DE 20 MG"/>
    <n v="500"/>
    <n v="0.13"/>
    <m/>
    <s v="1, 2"/>
    <x v="2"/>
    <s v="URBANO MARGARITA"/>
    <m/>
    <x v="1"/>
    <m/>
    <m/>
    <m/>
    <m/>
    <m/>
    <n v="0"/>
    <s v="ELIMINADO"/>
    <n v="107"/>
    <d v="2021-10-15T00:00:00"/>
    <m/>
    <m/>
    <m/>
  </r>
  <r>
    <x v="4"/>
    <m/>
    <n v="198"/>
    <s v="NO"/>
    <s v="LIMA PARA ENDODONCIA, PRIMERA SERIE 1540, CAJA105,9359,3"/>
    <s v="3140034 "/>
    <n v="4813009141"/>
    <s v="BIEN"/>
    <s v="Común"/>
    <x v="0"/>
    <s v="Normalizado"/>
    <s v="ÍNFIMA CUANTÍA"/>
    <s v="LIMA PARA ENDODONCIA, PRIMERA SERIE 1540, CAJA"/>
    <n v="10"/>
    <n v="5.93"/>
    <m/>
    <s v="1, 2"/>
    <x v="1"/>
    <m/>
    <m/>
    <x v="1"/>
    <m/>
    <m/>
    <m/>
    <m/>
    <m/>
    <n v="0"/>
    <s v="ELIMINADO"/>
    <n v="107"/>
    <d v="2021-10-15T00:00:00"/>
    <m/>
    <m/>
    <m/>
  </r>
  <r>
    <x v="4"/>
    <m/>
    <n v="199"/>
    <s v="NO"/>
    <s v="LIMA PARA ENDODONCIA No. 10  CAJA 69,6758,02"/>
    <s v="3140034 "/>
    <n v="3544002155"/>
    <s v="BIEN"/>
    <s v="Común"/>
    <x v="0"/>
    <s v="Normalizado"/>
    <s v="ÍNFIMA CUANTÍA"/>
    <s v="LIMA PARA ENDODONCIA No. 10  CAJA "/>
    <n v="6"/>
    <n v="9.67"/>
    <m/>
    <s v="1, 2"/>
    <x v="1"/>
    <m/>
    <m/>
    <x v="1"/>
    <m/>
    <m/>
    <m/>
    <m/>
    <m/>
    <n v="0"/>
    <s v="ELIMINADO"/>
    <n v="107"/>
    <d v="2021-10-15T00:00:00"/>
    <m/>
    <m/>
    <m/>
  </r>
  <r>
    <x v="4"/>
    <m/>
    <n v="200"/>
    <s v="NO"/>
    <s v="CERA BASE LAMINAS202,7555"/>
    <s v="3140034 "/>
    <n v="354402111"/>
    <s v="BIEN"/>
    <s v="Común"/>
    <x v="0"/>
    <s v="Normalizado"/>
    <s v="ÍNFIMA CUANTÍA"/>
    <s v="CERA BASE LAMINAS"/>
    <n v="20"/>
    <n v="2.75"/>
    <m/>
    <s v="1, 2"/>
    <x v="1"/>
    <m/>
    <m/>
    <x v="1"/>
    <m/>
    <m/>
    <m/>
    <m/>
    <m/>
    <n v="0"/>
    <s v="ELIMINADO"/>
    <n v="107"/>
    <d v="2021-10-15T00:00:00"/>
    <m/>
    <m/>
    <m/>
  </r>
  <r>
    <x v="4"/>
    <m/>
    <n v="201"/>
    <s v="NO"/>
    <s v="FERULAS DE ALUMINIO 1 2 Pulg. PARA DEDOS DE LA MANO401,3754,8"/>
    <s v="3140034 "/>
    <n v="4815002110"/>
    <s v="BIEN"/>
    <s v="Común"/>
    <x v="0"/>
    <s v="Normalizado"/>
    <s v="ÍNFIMA CUANTÍA"/>
    <s v="FERULAS DE ALUMINIO 1 2 Pulg. PARA DEDOS DE LA MANO"/>
    <n v="40"/>
    <n v="1.37"/>
    <m/>
    <s v="1, 2"/>
    <x v="1"/>
    <m/>
    <m/>
    <x v="1"/>
    <m/>
    <m/>
    <m/>
    <m/>
    <m/>
    <n v="0"/>
    <s v="ELIMINADO"/>
    <n v="107"/>
    <d v="2021-10-15T00:00:00"/>
    <m/>
    <m/>
    <m/>
  </r>
  <r>
    <x v="4"/>
    <m/>
    <n v="202"/>
    <s v="NO"/>
    <s v="SUTURA QUIRÚRGICA ESTÉRIL ABSORBIBLE SINTÉTICA 3.0105,2852,8"/>
    <s v="3140034 "/>
    <n v="3529010916"/>
    <s v="BIEN"/>
    <s v="Común"/>
    <x v="0"/>
    <s v="Normalizado"/>
    <s v="ÍNFIMA CUANTÍA"/>
    <s v="SUTURA QUIRÚRGICA ESTÉRIL ABSORBIBLE SINTÉTICA 3.0"/>
    <n v="10"/>
    <n v="5.28"/>
    <m/>
    <s v="1, 2"/>
    <x v="1"/>
    <m/>
    <m/>
    <x v="1"/>
    <m/>
    <m/>
    <m/>
    <m/>
    <m/>
    <n v="0"/>
    <s v="ELIMINADO"/>
    <n v="107"/>
    <d v="2021-10-15T00:00:00"/>
    <m/>
    <m/>
    <m/>
  </r>
  <r>
    <x v="4"/>
    <m/>
    <n v="203"/>
    <s v="NO"/>
    <s v="FRESA ZEKRYA68,4750,82"/>
    <s v="3140034 "/>
    <n v="4813009170"/>
    <s v="BIEN"/>
    <s v="Común"/>
    <x v="0"/>
    <s v="Normalizado"/>
    <s v="ÍNFIMA CUANTÍA"/>
    <s v="FRESA ZEKRYA"/>
    <n v="6"/>
    <n v="8.4700000000000006"/>
    <m/>
    <s v="1, 2"/>
    <x v="1"/>
    <m/>
    <m/>
    <x v="1"/>
    <m/>
    <m/>
    <m/>
    <m/>
    <m/>
    <n v="0"/>
    <s v="ELIMINADO"/>
    <n v="107"/>
    <d v="2021-10-15T00:00:00"/>
    <m/>
    <m/>
    <m/>
  </r>
  <r>
    <x v="4"/>
    <m/>
    <n v="204"/>
    <s v="NO"/>
    <s v="EQUIPO DE VENOCLISIS1000,4848"/>
    <s v="3140034 "/>
    <n v="352901092"/>
    <s v="BIEN"/>
    <s v="Común"/>
    <x v="0"/>
    <s v="Normalizado"/>
    <s v="ÍNFIMA CUANTÍA"/>
    <s v="EQUIPO DE VENOCLISIS"/>
    <n v="100"/>
    <n v="0.48"/>
    <m/>
    <s v="1, 2"/>
    <x v="1"/>
    <m/>
    <m/>
    <x v="1"/>
    <m/>
    <m/>
    <m/>
    <m/>
    <m/>
    <n v="0"/>
    <s v="ELIMINADO"/>
    <n v="107"/>
    <d v="2021-10-15T00:00:00"/>
    <m/>
    <m/>
    <m/>
  </r>
  <r>
    <x v="4"/>
    <m/>
    <n v="205"/>
    <s v="NO"/>
    <s v="CATLON No. 22500,9547,5"/>
    <s v="3140034 "/>
    <n v="481500021"/>
    <s v="BIEN"/>
    <s v="Común"/>
    <x v="0"/>
    <s v="Normalizado"/>
    <s v="ÍNFIMA CUANTÍA"/>
    <s v="CATLON No. 22"/>
    <n v="50"/>
    <n v="0.95"/>
    <m/>
    <s v="1, 2"/>
    <x v="1"/>
    <m/>
    <m/>
    <x v="1"/>
    <m/>
    <m/>
    <m/>
    <m/>
    <m/>
    <n v="0"/>
    <s v="ELIMINADO"/>
    <n v="107"/>
    <d v="2021-10-15T00:00:00"/>
    <m/>
    <m/>
    <m/>
  </r>
  <r>
    <x v="4"/>
    <m/>
    <n v="206"/>
    <s v="NO"/>
    <s v="SILANO315,6847,04"/>
    <s v="3140034 "/>
    <n v="352901095"/>
    <s v="BIEN"/>
    <s v="Común"/>
    <x v="0"/>
    <s v="Normalizado"/>
    <s v="ÍNFIMA CUANTÍA"/>
    <s v="SILANO"/>
    <n v="3"/>
    <n v="15.68"/>
    <m/>
    <s v="1, 2"/>
    <x v="1"/>
    <m/>
    <m/>
    <x v="1"/>
    <m/>
    <m/>
    <m/>
    <m/>
    <m/>
    <n v="0"/>
    <s v="ELIMINADO"/>
    <n v="107"/>
    <d v="2021-10-15T00:00:00"/>
    <m/>
    <m/>
    <m/>
  </r>
  <r>
    <x v="4"/>
    <m/>
    <n v="207"/>
    <s v="NO"/>
    <s v="BAJALENGUAS DE MADERA45000,0145"/>
    <s v="3140034 "/>
    <n v="352901092"/>
    <s v="BIEN"/>
    <s v="Común"/>
    <x v="0"/>
    <s v="Normalizado"/>
    <s v="ÍNFIMA CUANTÍA"/>
    <s v="BAJALENGUAS DE MADERA"/>
    <n v="4500"/>
    <n v="0.01"/>
    <m/>
    <s v="1, 2"/>
    <x v="1"/>
    <m/>
    <m/>
    <x v="1"/>
    <m/>
    <m/>
    <m/>
    <m/>
    <m/>
    <n v="0"/>
    <s v="ELIMINADO"/>
    <n v="107"/>
    <d v="2021-10-15T00:00:00"/>
    <m/>
    <m/>
    <m/>
  </r>
  <r>
    <x v="4"/>
    <m/>
    <n v="208"/>
    <s v="NO"/>
    <s v="PORTA-AMALGAMA67,4344,58"/>
    <s v="3140037 "/>
    <n v="481200122"/>
    <s v="BIEN"/>
    <s v="Común"/>
    <x v="0"/>
    <s v="Normalizado"/>
    <s v="ÍNFIMA CUANTÍA"/>
    <s v="PORTA-AMALGAMA"/>
    <n v="6"/>
    <n v="7.43"/>
    <m/>
    <s v="1, 2"/>
    <x v="1"/>
    <m/>
    <m/>
    <x v="1"/>
    <m/>
    <m/>
    <m/>
    <m/>
    <m/>
    <n v="0"/>
    <s v="ELIMINADO"/>
    <n v="107"/>
    <d v="2021-10-15T00:00:00"/>
    <m/>
    <m/>
    <m/>
  </r>
  <r>
    <x v="4"/>
    <m/>
    <n v="209"/>
    <s v="NO"/>
    <s v="TIRANERVIOS, JUEGO84,9739,76"/>
    <s v="3140034 "/>
    <n v="4813009162"/>
    <s v="BIEN"/>
    <s v="Común"/>
    <x v="0"/>
    <s v="Normalizado"/>
    <s v="ÍNFIMA CUANTÍA"/>
    <s v="TIRANERVIOS, JUEGO"/>
    <n v="8"/>
    <n v="4.97"/>
    <m/>
    <s v="1, 2"/>
    <x v="1"/>
    <m/>
    <m/>
    <x v="1"/>
    <m/>
    <m/>
    <m/>
    <m/>
    <m/>
    <n v="0"/>
    <s v="ELIMINADO"/>
    <n v="107"/>
    <d v="2021-10-15T00:00:00"/>
    <m/>
    <m/>
    <m/>
  </r>
  <r>
    <x v="4"/>
    <m/>
    <n v="210"/>
    <s v="NO"/>
    <s v="ALGINATO, FUNDA 450 grs.49,8639,44"/>
    <s v="3140034 "/>
    <n v="3544002122"/>
    <s v="BIEN"/>
    <s v="Común"/>
    <x v="0"/>
    <s v="Normalizado"/>
    <s v="ÍNFIMA CUANTÍA"/>
    <s v="ALGINATO, FUNDA 450 grs."/>
    <n v="4"/>
    <n v="9.86"/>
    <m/>
    <s v="1, 2"/>
    <x v="1"/>
    <m/>
    <m/>
    <x v="1"/>
    <m/>
    <m/>
    <m/>
    <m/>
    <m/>
    <n v="0"/>
    <s v="ELIMINADO"/>
    <n v="107"/>
    <d v="2021-10-15T00:00:00"/>
    <m/>
    <m/>
    <m/>
  </r>
  <r>
    <x v="4"/>
    <m/>
    <n v="211"/>
    <s v="NO"/>
    <s v="FRESA GATES GLIDEN CAJA NO 2 DE 6 UNIDADES123,2539"/>
    <s v="3140034 "/>
    <n v="4813009170"/>
    <s v="BIEN"/>
    <s v="Común"/>
    <x v="0"/>
    <s v="Normalizado"/>
    <s v="ÍNFIMA CUANTÍA"/>
    <s v="FRESA GATES GLIDEN CAJA NO 2 DE 6 UNIDADES"/>
    <n v="12"/>
    <n v="3.25"/>
    <m/>
    <s v="1, 2"/>
    <x v="1"/>
    <m/>
    <m/>
    <x v="1"/>
    <m/>
    <m/>
    <m/>
    <m/>
    <m/>
    <n v="0"/>
    <s v="ELIMINADO"/>
    <n v="107"/>
    <d v="2021-10-15T00:00:00"/>
    <m/>
    <m/>
    <m/>
  </r>
  <r>
    <x v="4"/>
    <m/>
    <n v="212"/>
    <s v="NO"/>
    <s v="QUELANTE GEL JERINGA312,938,7"/>
    <s v="3140034 "/>
    <n v="352901095"/>
    <s v="BIEN"/>
    <s v="Común"/>
    <x v="0"/>
    <s v="Normalizado"/>
    <s v="ÍNFIMA CUANTÍA"/>
    <s v="QUELANTE GEL JERINGA"/>
    <n v="3"/>
    <n v="12.9"/>
    <m/>
    <s v="1, 2"/>
    <x v="1"/>
    <m/>
    <m/>
    <x v="1"/>
    <m/>
    <m/>
    <m/>
    <m/>
    <m/>
    <n v="0"/>
    <s v="ELIMINADO"/>
    <n v="107"/>
    <d v="2021-10-15T00:00:00"/>
    <m/>
    <m/>
    <m/>
  </r>
  <r>
    <x v="4"/>
    <m/>
    <n v="213"/>
    <s v="NO"/>
    <s v="AGUJAS DESCARTABLES NO. 186000,0636"/>
    <s v="3140034 "/>
    <n v="481500021"/>
    <s v="BIEN"/>
    <s v="Común"/>
    <x v="0"/>
    <s v="Normalizado"/>
    <s v="ÍNFIMA CUANTÍA"/>
    <s v="AGUJAS DESCARTABLES NO. 18"/>
    <n v="600"/>
    <n v="0.06"/>
    <m/>
    <s v="1, 2"/>
    <x v="1"/>
    <m/>
    <m/>
    <x v="1"/>
    <m/>
    <m/>
    <m/>
    <m/>
    <m/>
    <n v="0"/>
    <s v="ELIMINADO"/>
    <n v="107"/>
    <d v="2021-10-15T00:00:00"/>
    <m/>
    <m/>
    <m/>
  </r>
  <r>
    <x v="4"/>
    <m/>
    <n v="214"/>
    <s v="NO"/>
    <s v="LANCETAS, PARA MUESTRAS DE SANGRE7000,0535"/>
    <s v="3140034 "/>
    <n v="481500021"/>
    <s v="BIEN"/>
    <s v="Común"/>
    <x v="0"/>
    <s v="Normalizado"/>
    <s v="ÍNFIMA CUANTÍA"/>
    <s v="LANCETAS, PARA MUESTRAS DE SANGRE"/>
    <n v="700"/>
    <n v="0.05"/>
    <m/>
    <s v="1, 2"/>
    <x v="1"/>
    <m/>
    <m/>
    <x v="1"/>
    <m/>
    <m/>
    <m/>
    <m/>
    <m/>
    <n v="0"/>
    <s v="ELIMINADO"/>
    <n v="107"/>
    <d v="2021-10-15T00:00:00"/>
    <m/>
    <m/>
    <m/>
  </r>
  <r>
    <x v="4"/>
    <m/>
    <n v="215"/>
    <s v="NO"/>
    <s v="FERULAS DE ALUMINIO 1 Pulg. PARA DEDOS DE LA MANO201,5831,6"/>
    <s v="3140034 "/>
    <n v="4815002110"/>
    <s v="BIEN"/>
    <s v="Común"/>
    <x v="0"/>
    <s v="Normalizado"/>
    <s v="ÍNFIMA CUANTÍA"/>
    <s v="FERULAS DE ALUMINIO 1 Pulg. PARA DEDOS DE LA MANO"/>
    <n v="20"/>
    <n v="1.58"/>
    <m/>
    <s v="1, 2"/>
    <x v="1"/>
    <m/>
    <m/>
    <x v="1"/>
    <m/>
    <m/>
    <m/>
    <m/>
    <m/>
    <n v="0"/>
    <s v="ELIMINADO"/>
    <n v="107"/>
    <d v="2021-10-15T00:00:00"/>
    <m/>
    <m/>
    <m/>
  </r>
  <r>
    <x v="4"/>
    <m/>
    <n v="216"/>
    <s v="NO"/>
    <s v="CONOS DE GUTAPERCHA NUMERO 20, CAJA56,2731,35"/>
    <s v="3140034 "/>
    <n v="3544002154"/>
    <s v="BIEN"/>
    <s v="Común"/>
    <x v="0"/>
    <s v="Normalizado"/>
    <s v="ÍNFIMA CUANTÍA"/>
    <s v="CONOS DE GUTAPERCHA NUMERO 20, CAJA"/>
    <n v="5"/>
    <n v="6.27"/>
    <m/>
    <s v="1, 2"/>
    <x v="1"/>
    <m/>
    <m/>
    <x v="1"/>
    <m/>
    <m/>
    <m/>
    <m/>
    <m/>
    <n v="0"/>
    <s v="ELIMINADO"/>
    <n v="107"/>
    <d v="2021-10-15T00:00:00"/>
    <m/>
    <m/>
    <m/>
  </r>
  <r>
    <x v="4"/>
    <m/>
    <n v="217"/>
    <s v="NO"/>
    <s v="HOJA DE BISTURI No. 112000,1530"/>
    <s v="3140034 "/>
    <n v="352901092"/>
    <s v="BIEN"/>
    <s v="Común"/>
    <x v="0"/>
    <s v="Normalizado"/>
    <s v="ÍNFIMA CUANTÍA"/>
    <s v="HOJA DE BISTURI No. 11"/>
    <n v="200"/>
    <n v="0.15"/>
    <m/>
    <s v="1, 2"/>
    <x v="1"/>
    <m/>
    <m/>
    <x v="1"/>
    <m/>
    <m/>
    <m/>
    <m/>
    <m/>
    <n v="0"/>
    <s v="ELIMINADO"/>
    <n v="107"/>
    <d v="2021-10-15T00:00:00"/>
    <m/>
    <m/>
    <m/>
  </r>
  <r>
    <x v="4"/>
    <m/>
    <n v="218"/>
    <s v="NO"/>
    <s v="AGUA OXIGENADA, FRASCO 250 CC.1000,2929"/>
    <s v="3140034 "/>
    <n v="342800011"/>
    <s v="BIEN"/>
    <s v="Común"/>
    <x v="0"/>
    <s v="Normalizado"/>
    <s v="ÍNFIMA CUANTÍA"/>
    <s v="AGUA OXIGENADA, FRASCO 250 CC."/>
    <n v="100"/>
    <n v="0.28999999999999998"/>
    <m/>
    <s v="1, 2"/>
    <x v="1"/>
    <m/>
    <m/>
    <x v="1"/>
    <m/>
    <m/>
    <m/>
    <m/>
    <m/>
    <n v="0"/>
    <s v="ELIMINADO"/>
    <n v="107"/>
    <d v="2021-10-15T00:00:00"/>
    <m/>
    <m/>
    <m/>
  </r>
  <r>
    <x v="4"/>
    <m/>
    <n v="219"/>
    <s v="NO"/>
    <s v="CLOREXIDINA AL 2 POR CIENTO, FRASCO DE 1.000 ML39,528,5"/>
    <s v="3140034 "/>
    <n v="352901092"/>
    <s v="BIEN"/>
    <s v="Común"/>
    <x v="0"/>
    <s v="Normalizado"/>
    <s v="ÍNFIMA CUANTÍA"/>
    <s v="CLOREXIDINA AL 2 POR CIENTO, FRASCO DE 1.000 ML"/>
    <n v="3"/>
    <n v="9.5"/>
    <m/>
    <s v="1, 2"/>
    <x v="1"/>
    <m/>
    <m/>
    <x v="1"/>
    <m/>
    <m/>
    <m/>
    <m/>
    <m/>
    <n v="0"/>
    <s v="ELIMINADO"/>
    <n v="107"/>
    <d v="2021-10-15T00:00:00"/>
    <m/>
    <m/>
    <m/>
  </r>
  <r>
    <x v="4"/>
    <m/>
    <n v="220"/>
    <s v="NO"/>
    <s v="CABESTRILLOS, TALLA L55,4527,25"/>
    <s v="3140034 "/>
    <n v="3529010911"/>
    <s v="BIEN"/>
    <s v="Común"/>
    <x v="0"/>
    <s v="Normalizado"/>
    <s v="ÍNFIMA CUANTÍA"/>
    <s v="CABESTRILLOS, TALLA L"/>
    <n v="5"/>
    <n v="5.45"/>
    <m/>
    <s v="1, 2"/>
    <x v="1"/>
    <m/>
    <m/>
    <x v="1"/>
    <m/>
    <m/>
    <m/>
    <m/>
    <m/>
    <n v="0"/>
    <s v="ELIMINADO"/>
    <n v="107"/>
    <d v="2021-10-15T00:00:00"/>
    <m/>
    <m/>
    <m/>
  </r>
  <r>
    <x v="4"/>
    <m/>
    <n v="221"/>
    <s v="NO"/>
    <s v="CONOS DE GUTAPERCHA NUMERO 25, CAJA55,1225,6"/>
    <s v="3140034 "/>
    <n v="3544002154"/>
    <s v="BIEN"/>
    <s v="Común"/>
    <x v="0"/>
    <s v="Normalizado"/>
    <s v="ÍNFIMA CUANTÍA"/>
    <s v="CONOS DE GUTAPERCHA NUMERO 25, CAJA"/>
    <n v="5"/>
    <n v="5.12"/>
    <m/>
    <s v="1, 2"/>
    <x v="1"/>
    <m/>
    <m/>
    <x v="1"/>
    <m/>
    <m/>
    <m/>
    <m/>
    <m/>
    <n v="0"/>
    <s v="ELIMINADO"/>
    <n v="107"/>
    <d v="2021-10-15T00:00:00"/>
    <m/>
    <m/>
    <m/>
  </r>
  <r>
    <x v="4"/>
    <m/>
    <n v="222"/>
    <s v="NO"/>
    <s v="BARNIZ DE AUTOCURADO, FRASCO DE 100 GRAMOS55,0425,2"/>
    <s v="3140034 "/>
    <n v="354400215"/>
    <s v="BIEN"/>
    <s v="Común"/>
    <x v="0"/>
    <s v="Normalizado"/>
    <s v="ÍNFIMA CUANTÍA"/>
    <s v="BARNIZ DE AUTOCURADO, FRASCO DE 100 GRAMOS"/>
    <n v="5"/>
    <n v="5.04"/>
    <m/>
    <s v="1, 2"/>
    <x v="1"/>
    <m/>
    <m/>
    <x v="1"/>
    <m/>
    <m/>
    <m/>
    <m/>
    <m/>
    <n v="0"/>
    <s v="ELIMINADO"/>
    <n v="107"/>
    <d v="2021-10-15T00:00:00"/>
    <m/>
    <m/>
    <m/>
  </r>
  <r>
    <x v="4"/>
    <m/>
    <n v="223"/>
    <s v="NO"/>
    <s v="AGUA DESTILADA, AMPOLLA DE 10 CC1000,2525"/>
    <s v="3140034 "/>
    <n v="342501321"/>
    <s v="BIEN"/>
    <s v="Común"/>
    <x v="0"/>
    <s v="Normalizado"/>
    <s v="ÍNFIMA CUANTÍA"/>
    <s v="AGUA DESTILADA, AMPOLLA DE 10 CC"/>
    <n v="100"/>
    <n v="0.25"/>
    <m/>
    <s v="1, 2"/>
    <x v="1"/>
    <m/>
    <m/>
    <x v="1"/>
    <m/>
    <m/>
    <m/>
    <m/>
    <m/>
    <n v="0"/>
    <s v="ELIMINADO"/>
    <n v="107"/>
    <d v="2021-10-15T00:00:00"/>
    <m/>
    <m/>
    <m/>
  </r>
  <r>
    <x v="4"/>
    <m/>
    <n v="224"/>
    <s v="NO"/>
    <s v="CABESTRILLOS, TALLA M54,7623,8"/>
    <s v="3140034 "/>
    <n v="3529010911"/>
    <s v="BIEN"/>
    <s v="Común"/>
    <x v="0"/>
    <s v="Normalizado"/>
    <s v="ÍNFIMA CUANTÍA"/>
    <s v="CABESTRILLOS, TALLA M"/>
    <n v="5"/>
    <n v="4.76"/>
    <m/>
    <s v="1, 2"/>
    <x v="1"/>
    <m/>
    <m/>
    <x v="1"/>
    <m/>
    <m/>
    <m/>
    <m/>
    <m/>
    <n v="0"/>
    <s v="ELIMINADO"/>
    <n v="107"/>
    <d v="2021-10-15T00:00:00"/>
    <m/>
    <m/>
    <m/>
  </r>
  <r>
    <x v="4"/>
    <m/>
    <n v="225"/>
    <s v="NO"/>
    <s v="MASCARILLA PARA NEBULIZACION102,3823,8"/>
    <s v="3140034 "/>
    <n v="481600924"/>
    <s v="BIEN"/>
    <s v="Común"/>
    <x v="0"/>
    <s v="Normalizado"/>
    <s v="ÍNFIMA CUANTÍA"/>
    <s v="MASCARILLA PARA NEBULIZACION"/>
    <n v="10"/>
    <n v="2.38"/>
    <m/>
    <s v="1, 2"/>
    <x v="1"/>
    <m/>
    <m/>
    <x v="1"/>
    <m/>
    <m/>
    <m/>
    <m/>
    <m/>
    <n v="0"/>
    <s v="ELIMINADO"/>
    <n v="107"/>
    <d v="2021-10-15T00:00:00"/>
    <m/>
    <m/>
    <m/>
  </r>
  <r>
    <x v="4"/>
    <m/>
    <n v="226"/>
    <s v="NO"/>
    <s v="BANDEJA PORTA INSTRUMENTAL METALICA54,723,5"/>
    <s v="3140037 "/>
    <n v="4813009117"/>
    <s v="BIEN"/>
    <s v="Común"/>
    <x v="0"/>
    <s v="Normalizado"/>
    <s v="ÍNFIMA CUANTÍA"/>
    <s v="BANDEJA PORTA INSTRUMENTAL METALICA"/>
    <n v="5"/>
    <n v="4.7"/>
    <m/>
    <s v="1, 2"/>
    <x v="1"/>
    <m/>
    <m/>
    <x v="1"/>
    <m/>
    <m/>
    <m/>
    <m/>
    <m/>
    <n v="0"/>
    <s v="ELIMINADO"/>
    <n v="107"/>
    <d v="2021-10-15T00:00:00"/>
    <m/>
    <m/>
    <m/>
  </r>
  <r>
    <x v="4"/>
    <m/>
    <n v="227"/>
    <s v="NO"/>
    <s v="GUANTES QUIRURGICOS  6  1 2450,4821,6"/>
    <s v="3140034 "/>
    <n v="352901092"/>
    <s v="BIEN"/>
    <s v="Común"/>
    <x v="0"/>
    <s v="Normalizado"/>
    <s v="ÍNFIMA CUANTÍA"/>
    <s v="GUANTES QUIRURGICOS  6  1 2"/>
    <n v="45"/>
    <n v="0.48"/>
    <m/>
    <s v="1, 2"/>
    <x v="1"/>
    <m/>
    <m/>
    <x v="1"/>
    <m/>
    <m/>
    <m/>
    <m/>
    <m/>
    <n v="0"/>
    <s v="ELIMINADO"/>
    <n v="107"/>
    <d v="2021-10-15T00:00:00"/>
    <m/>
    <m/>
    <m/>
  </r>
  <r>
    <x v="4"/>
    <m/>
    <n v="228"/>
    <s v="NO"/>
    <s v="YESO, PIEDRA102,0220,2"/>
    <s v="3140034 "/>
    <n v="354402211"/>
    <s v="BIEN"/>
    <s v="Común"/>
    <x v="0"/>
    <s v="Normalizado"/>
    <s v="ÍNFIMA CUANTÍA"/>
    <s v="YESO, PIEDRA"/>
    <n v="10"/>
    <n v="2.02"/>
    <m/>
    <s v="1, 2"/>
    <x v="1"/>
    <m/>
    <m/>
    <x v="1"/>
    <m/>
    <m/>
    <m/>
    <m/>
    <m/>
    <n v="0"/>
    <s v="ELIMINADO"/>
    <n v="107"/>
    <d v="2021-10-15T00:00:00"/>
    <m/>
    <m/>
    <m/>
  </r>
  <r>
    <x v="4"/>
    <m/>
    <n v="229"/>
    <s v="NO"/>
    <s v="LIMA DE ENDODONCIA NO. 8,  CAJA 53,6318,15"/>
    <s v="3140034 "/>
    <n v="3544002155"/>
    <s v="BIEN"/>
    <s v="Común"/>
    <x v="0"/>
    <s v="Normalizado"/>
    <s v="ÍNFIMA CUANTÍA"/>
    <s v="LIMA DE ENDODONCIA NO. 8,  CAJA "/>
    <n v="5"/>
    <n v="3.63"/>
    <m/>
    <s v="1, 2"/>
    <x v="1"/>
    <m/>
    <m/>
    <x v="1"/>
    <m/>
    <m/>
    <m/>
    <m/>
    <m/>
    <n v="0"/>
    <s v="ELIMINADO"/>
    <n v="107"/>
    <d v="2021-10-15T00:00:00"/>
    <m/>
    <m/>
    <m/>
  </r>
  <r>
    <x v="4"/>
    <m/>
    <n v="230"/>
    <s v="NO"/>
    <s v="LIMA PARA ENDODONCIA DEL 45-80, CAJA53,6318,15"/>
    <s v="3140034 "/>
    <n v="3544002155"/>
    <s v="BIEN"/>
    <s v="Común"/>
    <x v="0"/>
    <s v="Normalizado"/>
    <s v="ÍNFIMA CUANTÍA"/>
    <s v="LIMA PARA ENDODONCIA DEL 45-80, CAJA"/>
    <n v="5"/>
    <n v="3.63"/>
    <m/>
    <s v="1, 2"/>
    <x v="1"/>
    <m/>
    <m/>
    <x v="1"/>
    <m/>
    <m/>
    <m/>
    <m/>
    <m/>
    <n v="0"/>
    <s v="ELIMINADO"/>
    <n v="107"/>
    <d v="2021-10-15T00:00:00"/>
    <m/>
    <m/>
    <m/>
  </r>
  <r>
    <x v="4"/>
    <m/>
    <n v="231"/>
    <s v="NO"/>
    <s v="ACRILICO RAPIDO LIQUIDO LITRO28,9617,92"/>
    <s v="3140034 "/>
    <n v="3544002124"/>
    <s v="BIEN"/>
    <s v="Común"/>
    <x v="0"/>
    <s v="Normalizado"/>
    <s v="ÍNFIMA CUANTÍA"/>
    <s v="ACRILICO RAPIDO LIQUIDO LITRO"/>
    <n v="2"/>
    <n v="8.9600000000000009"/>
    <m/>
    <s v="1, 2"/>
    <x v="1"/>
    <m/>
    <m/>
    <x v="1"/>
    <m/>
    <m/>
    <m/>
    <m/>
    <m/>
    <n v="0"/>
    <s v="ELIMINADO"/>
    <n v="107"/>
    <d v="2021-10-15T00:00:00"/>
    <m/>
    <m/>
    <m/>
  </r>
  <r>
    <x v="4"/>
    <m/>
    <n v="232"/>
    <s v="NO"/>
    <s v="METILERGOMETRINA AMPOLLA 0,2 MG.150,9213,8"/>
    <s v="3140034 "/>
    <n v="3525025191"/>
    <s v="BIEN"/>
    <s v="Común"/>
    <x v="0"/>
    <s v="Normalizado"/>
    <s v="ÍNFIMA CUANTÍA"/>
    <s v="METILERGOMETRINA AMPOLLA 0,2 MG."/>
    <n v="15"/>
    <n v="0.92"/>
    <m/>
    <s v="1, 2"/>
    <x v="2"/>
    <s v="URBANO MARGARITA"/>
    <m/>
    <x v="1"/>
    <m/>
    <m/>
    <m/>
    <m/>
    <m/>
    <n v="0"/>
    <s v="ELIMINADO"/>
    <n v="107"/>
    <d v="2021-10-15T00:00:00"/>
    <m/>
    <m/>
    <m/>
  </r>
  <r>
    <x v="4"/>
    <m/>
    <n v="233"/>
    <s v="NO"/>
    <s v="PINZA ANATOMICA, 14 CM43,2312,92"/>
    <s v="3140037 "/>
    <n v="481300911"/>
    <s v="BIEN"/>
    <s v="Común"/>
    <x v="0"/>
    <s v="Normalizado"/>
    <s v="ÍNFIMA CUANTÍA"/>
    <s v="PINZA ANATOMICA, 14 CM"/>
    <n v="4"/>
    <n v="3.23"/>
    <m/>
    <s v="1, 2"/>
    <x v="1"/>
    <m/>
    <m/>
    <x v="1"/>
    <m/>
    <m/>
    <m/>
    <m/>
    <m/>
    <n v="0"/>
    <s v="ELIMINADO"/>
    <n v="107"/>
    <d v="2021-10-15T00:00:00"/>
    <m/>
    <m/>
    <m/>
  </r>
  <r>
    <x v="4"/>
    <m/>
    <n v="234"/>
    <s v="NO"/>
    <s v="PINZA KELLY CURVA, 14 CM26,4512,9"/>
    <s v="3140037 "/>
    <n v="481300911"/>
    <s v="BIEN"/>
    <s v="Común"/>
    <x v="0"/>
    <s v="Normalizado"/>
    <s v="ÍNFIMA CUANTÍA"/>
    <s v="PINZA KELLY CURVA, 14 CM"/>
    <n v="2"/>
    <n v="6.45"/>
    <m/>
    <s v="1, 2"/>
    <x v="1"/>
    <m/>
    <m/>
    <x v="1"/>
    <m/>
    <m/>
    <m/>
    <m/>
    <m/>
    <n v="0"/>
    <s v="ELIMINADO"/>
    <n v="107"/>
    <d v="2021-10-15T00:00:00"/>
    <m/>
    <m/>
    <m/>
  </r>
  <r>
    <x v="4"/>
    <m/>
    <n v="235"/>
    <s v="NO"/>
    <s v="PINZA KELLY RECTA, 14 CM26,4512,9"/>
    <s v="3140037 "/>
    <n v="481300911"/>
    <s v="BIEN"/>
    <s v="Común"/>
    <x v="0"/>
    <s v="Normalizado"/>
    <s v="ÍNFIMA CUANTÍA"/>
    <s v="PINZA KELLY RECTA, 14 CM"/>
    <n v="2"/>
    <n v="6.45"/>
    <m/>
    <s v="1, 2"/>
    <x v="1"/>
    <m/>
    <m/>
    <x v="1"/>
    <m/>
    <m/>
    <m/>
    <m/>
    <m/>
    <n v="0"/>
    <s v="ELIMINADO"/>
    <n v="107"/>
    <d v="2021-10-15T00:00:00"/>
    <m/>
    <m/>
    <m/>
  </r>
  <r>
    <x v="4"/>
    <m/>
    <n v="236"/>
    <s v="NO"/>
    <s v="FORMOCRESOL, FRASCO52,2611,3"/>
    <s v="3140034 "/>
    <n v="352901095"/>
    <s v="BIEN"/>
    <s v="Común"/>
    <x v="0"/>
    <s v="Normalizado"/>
    <s v="ÍNFIMA CUANTÍA"/>
    <s v="FORMOCRESOL, FRASCO"/>
    <n v="5"/>
    <n v="2.2599999999999998"/>
    <m/>
    <s v="1, 2"/>
    <x v="1"/>
    <m/>
    <m/>
    <x v="1"/>
    <m/>
    <m/>
    <m/>
    <m/>
    <m/>
    <n v="0"/>
    <s v="ELIMINADO"/>
    <n v="107"/>
    <d v="2021-10-15T00:00:00"/>
    <m/>
    <m/>
    <m/>
  </r>
  <r>
    <x v="4"/>
    <m/>
    <n v="237"/>
    <s v="NO"/>
    <s v="BRUNIDOR DOBLE EXTREMO GRANDE61,8711,22"/>
    <s v="3140037 "/>
    <n v="481300911"/>
    <s v="BIEN"/>
    <s v="Común"/>
    <x v="0"/>
    <s v="Normalizado"/>
    <s v="ÍNFIMA CUANTÍA"/>
    <s v="BRUNIDOR DOBLE EXTREMO GRANDE"/>
    <n v="6"/>
    <n v="1.87"/>
    <m/>
    <s v="1, 2"/>
    <x v="1"/>
    <m/>
    <m/>
    <x v="1"/>
    <m/>
    <m/>
    <m/>
    <m/>
    <m/>
    <n v="0"/>
    <s v="ELIMINADO"/>
    <n v="107"/>
    <d v="2021-10-15T00:00:00"/>
    <m/>
    <m/>
    <m/>
  </r>
  <r>
    <x v="4"/>
    <m/>
    <n v="238"/>
    <s v="NO"/>
    <s v="PINZA QUIRURGICA, 14 CM33,3610,08"/>
    <s v="3140037 "/>
    <n v="481300911"/>
    <s v="BIEN"/>
    <s v="Común"/>
    <x v="0"/>
    <s v="Normalizado"/>
    <s v="ÍNFIMA CUANTÍA"/>
    <s v="PINZA QUIRURGICA, 14 CM"/>
    <n v="3"/>
    <n v="3.36"/>
    <m/>
    <s v="1, 2"/>
    <x v="1"/>
    <m/>
    <m/>
    <x v="1"/>
    <m/>
    <m/>
    <m/>
    <m/>
    <m/>
    <n v="0"/>
    <s v="ELIMINADO"/>
    <n v="107"/>
    <d v="2021-10-15T00:00:00"/>
    <m/>
    <m/>
    <m/>
  </r>
  <r>
    <x v="4"/>
    <m/>
    <n v="239"/>
    <s v="NO"/>
    <s v="MANGO PARA BISTURI No. 1161,669,96"/>
    <s v="3140037 "/>
    <n v="352901092"/>
    <s v="BIEN"/>
    <s v="Común"/>
    <x v="0"/>
    <s v="Normalizado"/>
    <s v="ÍNFIMA CUANTÍA"/>
    <s v="MANGO PARA BISTURI No. 11"/>
    <n v="6"/>
    <n v="1.66"/>
    <m/>
    <s v="1, 2"/>
    <x v="1"/>
    <m/>
    <m/>
    <x v="1"/>
    <m/>
    <m/>
    <m/>
    <m/>
    <m/>
    <n v="0"/>
    <s v="ELIMINADO"/>
    <n v="107"/>
    <d v="2021-10-15T00:00:00"/>
    <m/>
    <m/>
    <m/>
  </r>
  <r>
    <x v="4"/>
    <m/>
    <n v="240"/>
    <s v="NO"/>
    <s v="CARTER INTRAVENOSO VICRA No. 16 DESECHABLE100,969,6"/>
    <s v="3140034 "/>
    <n v="481500021"/>
    <s v="BIEN"/>
    <s v="Común"/>
    <x v="0"/>
    <s v="Normalizado"/>
    <s v="ÍNFIMA CUANTÍA"/>
    <s v="CARTER INTRAVENOSO VICRA No. 16 DESECHABLE"/>
    <n v="10"/>
    <n v="0.96"/>
    <m/>
    <s v="1, 2"/>
    <x v="1"/>
    <m/>
    <m/>
    <x v="1"/>
    <m/>
    <m/>
    <m/>
    <m/>
    <m/>
    <n v="0"/>
    <s v="ELIMINADO"/>
    <n v="107"/>
    <d v="2021-10-15T00:00:00"/>
    <m/>
    <m/>
    <m/>
  </r>
  <r>
    <x v="4"/>
    <m/>
    <n v="241"/>
    <s v="NO"/>
    <s v="CONDENSADOR MANGO LARGO DE CONOS DE GUTAPERCHA41,686,72"/>
    <s v="3140037 "/>
    <n v="481300911"/>
    <s v="BIEN"/>
    <s v="Común"/>
    <x v="0"/>
    <s v="Normalizado"/>
    <s v="ÍNFIMA CUANTÍA"/>
    <s v="CONDENSADOR MANGO LARGO DE CONOS DE GUTAPERCHA"/>
    <n v="4"/>
    <n v="1.68"/>
    <m/>
    <s v="1, 2"/>
    <x v="1"/>
    <m/>
    <m/>
    <x v="1"/>
    <m/>
    <m/>
    <m/>
    <m/>
    <m/>
    <n v="0"/>
    <s v="ELIMINADO"/>
    <n v="107"/>
    <d v="2021-10-15T00:00:00"/>
    <m/>
    <m/>
    <m/>
  </r>
  <r>
    <x v="4"/>
    <m/>
    <n v="242"/>
    <s v="NO"/>
    <s v="CLOTRIMAZOL DERMICO TUBO DE 40 GR51,316,55"/>
    <s v="3140034 "/>
    <n v="35260761104"/>
    <s v="BIEN"/>
    <s v="Común"/>
    <x v="0"/>
    <s v="Normalizado"/>
    <s v="ÍNFIMA CUANTÍA"/>
    <s v="CLOTRIMAZOL DERMICO TUBO DE 40 GR"/>
    <n v="5"/>
    <n v="1.31"/>
    <m/>
    <s v="1, 2"/>
    <x v="1"/>
    <m/>
    <m/>
    <x v="1"/>
    <m/>
    <m/>
    <m/>
    <m/>
    <m/>
    <n v="0"/>
    <s v="ELIMINADO"/>
    <n v="107"/>
    <d v="2021-10-15T00:00:00"/>
    <m/>
    <m/>
    <m/>
  </r>
  <r>
    <x v="4"/>
    <m/>
    <n v="243"/>
    <s v="NO"/>
    <s v="ATROPINA AMPOLLA 1MG.150,334,95"/>
    <s v="3140034 "/>
    <n v="352608511"/>
    <s v="BIEN"/>
    <s v="Común"/>
    <x v="0"/>
    <s v="Normalizado"/>
    <s v="ÍNFIMA CUANTÍA"/>
    <s v="ATROPINA AMPOLLA 1MG."/>
    <n v="15"/>
    <n v="0.33"/>
    <m/>
    <s v="1, 2"/>
    <x v="2"/>
    <s v="URBANO MARGARITA"/>
    <m/>
    <x v="1"/>
    <m/>
    <m/>
    <m/>
    <m/>
    <m/>
    <n v="0"/>
    <s v="ELIMINADO"/>
    <n v="107"/>
    <d v="2021-10-15T00:00:00"/>
    <m/>
    <m/>
    <m/>
  </r>
  <r>
    <x v="4"/>
    <m/>
    <n v="244"/>
    <s v="NO"/>
    <s v="ACRILICO RAPIDO EN POLVO 66, FRASCO DE 100 GRAMOS21,142,28"/>
    <s v="3140034 "/>
    <n v="347901111"/>
    <s v="BIEN"/>
    <s v="Común"/>
    <x v="0"/>
    <s v="Normalizado"/>
    <s v="ÍNFIMA CUANTÍA"/>
    <s v="ACRILICO RAPIDO EN POLVO 66, FRASCO DE 100 GRAMOS"/>
    <n v="2"/>
    <n v="1.1399999999999999"/>
    <m/>
    <s v="1, 2"/>
    <x v="1"/>
    <m/>
    <m/>
    <x v="1"/>
    <m/>
    <m/>
    <m/>
    <m/>
    <m/>
    <n v="0"/>
    <s v="ELIMINADO"/>
    <n v="107"/>
    <d v="2021-10-15T00:00:00"/>
    <m/>
    <m/>
    <m/>
  </r>
  <r>
    <x v="4"/>
    <m/>
    <n v="245"/>
    <s v="NO"/>
    <s v="ACRILICO RAPIDO EN POLVO ROSADO, FRASCO DE 100 GRAMOS20,841,68"/>
    <s v="3140034 "/>
    <n v="347901111"/>
    <s v="BIEN"/>
    <s v="Común"/>
    <x v="0"/>
    <s v="Normalizado"/>
    <s v="ÍNFIMA CUANTÍA"/>
    <s v="ACRILICO RAPIDO EN POLVO ROSADO, FRASCO DE 100 GRAMOS"/>
    <n v="2"/>
    <n v="0.84"/>
    <m/>
    <s v="1, 2"/>
    <x v="1"/>
    <m/>
    <m/>
    <x v="1"/>
    <m/>
    <m/>
    <m/>
    <m/>
    <m/>
    <n v="0"/>
    <s v="ELIMINADO"/>
    <n v="107"/>
    <d v="2021-10-15T00:00:00"/>
    <m/>
    <m/>
    <m/>
  </r>
  <r>
    <x v="4"/>
    <m/>
    <n v="246"/>
    <s v="NO"/>
    <s v="SERVICIO DE ABASTECIMIENTO DE COMBUSTIBLE PARA EL PARQUE AUTOMOTOR DE LA EEQ - ZONA 2183829,15"/>
    <s v="3220039"/>
    <n v="622910013"/>
    <s v="SERVICIO"/>
    <s v="Común"/>
    <x v="0"/>
    <s v="No Normalizado"/>
    <s v="COTIZACIÓN"/>
    <s v="SERVICIO DE ABASTECIMIENTO DE COMBUSTIBLE PARA EL PARQUE AUTOMOTOR DE LA EEQ - ZONA 2"/>
    <n v="1"/>
    <n v="83829.149999999994"/>
    <m/>
    <s v="2, 3"/>
    <x v="1"/>
    <m/>
    <m/>
    <x v="1"/>
    <m/>
    <m/>
    <m/>
    <m/>
    <m/>
    <n v="0"/>
    <s v="ELIMINADO"/>
    <m/>
    <m/>
    <m/>
    <m/>
    <m/>
  </r>
  <r>
    <x v="4"/>
    <m/>
    <n v="247"/>
    <s v="NO"/>
    <s v="SERVICIO DE ABASTECIMIENTO DE COMBUSTIBLE PARA EL PARQUE AUTOMOTOR DE LA EEQ - ZONA 5120372,8"/>
    <s v="3220039"/>
    <n v="622910013"/>
    <s v="SERVICIO"/>
    <s v="Común"/>
    <x v="0"/>
    <s v="No Normalizado"/>
    <s v="MENOR CUANTÍA"/>
    <s v="SERVICIO DE ABASTECIMIENTO DE COMBUSTIBLE PARA EL PARQUE AUTOMOTOR DE LA EEQ - ZONA 5"/>
    <n v="1"/>
    <n v="20372.8"/>
    <m/>
    <s v="1, 2"/>
    <x v="1"/>
    <m/>
    <m/>
    <x v="1"/>
    <m/>
    <m/>
    <m/>
    <m/>
    <m/>
    <n v="0"/>
    <s v="ELIMINADO"/>
    <m/>
    <m/>
    <m/>
    <m/>
    <m/>
  </r>
  <r>
    <x v="4"/>
    <m/>
    <n v="248"/>
    <s v="NO"/>
    <s v="SERVICIO DE ABASTECIMIENTO DE COMBUSTIBLE PARA EL PARQUE AUTOMOTOR DE LA EEQ - ZONA 61117056,02"/>
    <s v="3220039"/>
    <n v="622910013"/>
    <s v="SERVICIO"/>
    <s v="Común"/>
    <x v="0"/>
    <s v="No Normalizado"/>
    <s v="COTIZACIÓN"/>
    <s v="SERVICIO DE ABASTECIMIENTO DE COMBUSTIBLE PARA EL PARQUE AUTOMOTOR DE LA EEQ - ZONA 6"/>
    <n v="1"/>
    <n v="117056.02"/>
    <m/>
    <s v="2, 3"/>
    <x v="1"/>
    <m/>
    <m/>
    <x v="1"/>
    <m/>
    <m/>
    <m/>
    <m/>
    <m/>
    <n v="0"/>
    <s v="ELIMINADO"/>
    <m/>
    <m/>
    <m/>
    <m/>
    <m/>
  </r>
  <r>
    <x v="4"/>
    <m/>
    <n v="249"/>
    <s v="NO"/>
    <s v="SERVICIO DE ABASTECIMIENTO DE COMBUSTIBLE PARA EL PARQUE AUTOMOTOR DE LA EEQ - ZONA URBANA1343717,99"/>
    <s v="3220039"/>
    <n v="622910013"/>
    <s v="SERVICIO"/>
    <s v="Común"/>
    <x v="0"/>
    <s v="No Normalizado"/>
    <s v="COTIZACIÓN"/>
    <s v="SERVICIO DE ABASTECIMIENTO DE COMBUSTIBLE PARA EL PARQUE AUTOMOTOR DE LA EEQ - ZONA URBANA"/>
    <n v="1"/>
    <n v="343717.99"/>
    <m/>
    <s v="2, 3"/>
    <x v="1"/>
    <m/>
    <m/>
    <x v="1"/>
    <m/>
    <m/>
    <m/>
    <m/>
    <m/>
    <n v="0"/>
    <s v="ELIMINADO"/>
    <n v="65"/>
    <m/>
    <m/>
    <m/>
    <m/>
  </r>
  <r>
    <x v="4"/>
    <m/>
    <n v="250"/>
    <s v="NO"/>
    <s v="LUBRICANTE SINTETICO PARA CADENAS Y CABLES EN SPRAY40011,5"/>
    <s v="3220039 "/>
    <n v="354300111"/>
    <s v="BIEN"/>
    <s v="Común"/>
    <x v="0"/>
    <s v="Normalizado"/>
    <s v="ÍNFIMA CUANTÍA"/>
    <s v="LUBRICANTE SINTETICO PARA CADENAS Y CABLES EN SPRAY"/>
    <n v="400"/>
    <n v="11.5"/>
    <m/>
    <s v="2, 3"/>
    <x v="1"/>
    <m/>
    <m/>
    <x v="1"/>
    <m/>
    <m/>
    <m/>
    <m/>
    <m/>
    <n v="0"/>
    <s v="ELIMINADO"/>
    <n v="65"/>
    <m/>
    <m/>
    <m/>
    <m/>
  </r>
  <r>
    <x v="4"/>
    <m/>
    <n v="251"/>
    <s v="NO"/>
    <s v="THIÑER LACA SIN METANOL10507,48"/>
    <s v="3220039 "/>
    <n v="345400919"/>
    <s v="BIEN"/>
    <s v="Común"/>
    <x v="0"/>
    <s v="Normalizado"/>
    <s v="SUBASTA INVERSA ELECTRÓNICA"/>
    <s v="THIÑER LACA SIN METANOL"/>
    <n v="1050"/>
    <n v="7.48"/>
    <m/>
    <s v="2, 3"/>
    <x v="1"/>
    <m/>
    <m/>
    <x v="1"/>
    <m/>
    <m/>
    <m/>
    <m/>
    <m/>
    <n v="0"/>
    <s v="ELIMINADO"/>
    <n v="218"/>
    <m/>
    <m/>
    <m/>
    <m/>
  </r>
  <r>
    <x v="4"/>
    <m/>
    <n v="252"/>
    <s v="NO"/>
    <s v="THINNER POLIURETANO2011,28"/>
    <s v="3220039 "/>
    <n v="345400919"/>
    <s v="BIEN"/>
    <s v="Común"/>
    <x v="0"/>
    <s v="Normalizado"/>
    <s v="SUBASTA INVERSA ELECTRÓNICA"/>
    <s v="THINNER POLIURETANO"/>
    <n v="20"/>
    <n v="11.28"/>
    <m/>
    <s v="2, 3"/>
    <x v="1"/>
    <m/>
    <m/>
    <x v="1"/>
    <m/>
    <m/>
    <m/>
    <m/>
    <m/>
    <n v="0"/>
    <s v="ELIMINADO"/>
    <n v="218"/>
    <m/>
    <m/>
    <m/>
    <m/>
  </r>
  <r>
    <x v="4"/>
    <m/>
    <n v="253"/>
    <s v="NO"/>
    <s v="SERVICIO DE ABASTECIMIENTO DE COMBUSTIBLE PARA EL PARQUE AUTOMOTOR DE LA EEQ - ZONA 8180715"/>
    <s v="3220039"/>
    <n v="622910013"/>
    <s v="SERVICIO"/>
    <s v="Común"/>
    <x v="0"/>
    <s v="No Normalizado"/>
    <s v="COTIZACIÓN"/>
    <s v="SERVICIO DE ABASTECIMIENTO DE COMBUSTIBLE PARA EL PARQUE AUTOMOTOR DE LA EEQ - ZONA 8"/>
    <s v="1"/>
    <n v="80715"/>
    <m/>
    <s v="2, 3"/>
    <x v="1"/>
    <m/>
    <m/>
    <x v="1"/>
    <m/>
    <m/>
    <m/>
    <m/>
    <m/>
    <n v="0"/>
    <s v="ELIMINADO"/>
    <n v="179"/>
    <m/>
    <m/>
    <m/>
    <m/>
  </r>
  <r>
    <x v="4"/>
    <m/>
    <n v="254"/>
    <s v="NO"/>
    <s v="SERVICIO DE TRANSPORTE COMERCIAL INSTITUCIONAL CON CONDUCTOR - INSTITUCIONAL MASIVO1388875"/>
    <s v="3230062"/>
    <n v="643120016"/>
    <s v="SERVICIO"/>
    <s v="Común"/>
    <x v="0"/>
    <s v="Normalizado"/>
    <s v="SUBASTA INVERSA ELECTRÓNICA"/>
    <s v="SERVICIO DE TRANSPORTE COMERCIAL INSTITUCIONAL CON CONDUCTOR - INSTITUCIONAL MASIVO"/>
    <n v="1"/>
    <n v="388875"/>
    <m/>
    <s v="1, 2"/>
    <x v="1"/>
    <m/>
    <m/>
    <x v="1"/>
    <m/>
    <m/>
    <m/>
    <m/>
    <m/>
    <n v="0"/>
    <m/>
    <m/>
    <m/>
    <m/>
    <m/>
    <m/>
  </r>
  <r>
    <x v="4"/>
    <m/>
    <n v="255"/>
    <s v="NO"/>
    <s v="ARRIENDO EDF. FORTUNE PLAZA  BIENESTAR SOCIAL  OFI. 703 Y PARQUEADERO 220                           17239,24"/>
    <s v="3230043"/>
    <n v="721120011"/>
    <s v="SERVICIO"/>
    <s v="No Aplica"/>
    <x v="0"/>
    <m/>
    <s v="ARRENDAMIENTO DE BIENES INMUEBLES"/>
    <s v="ARRIENDO EDF. FORTUNE PLAZA  BIENESTAR SOCIAL  OFI. 703 Y PARQUEADERO 220                           "/>
    <n v="1"/>
    <n v="7239.24"/>
    <m/>
    <s v="1, 2"/>
    <x v="1"/>
    <m/>
    <m/>
    <x v="1"/>
    <m/>
    <m/>
    <m/>
    <m/>
    <m/>
    <n v="0"/>
    <s v="ELIMINADO"/>
    <n v="34"/>
    <m/>
    <m/>
    <m/>
    <m/>
  </r>
  <r>
    <x v="4"/>
    <m/>
    <n v="256"/>
    <s v="NO"/>
    <s v="ARRIENDO  EDF. FORTUNE PLAZA  BIENESTAR SOCIAL OFI. 704 Y PARQUEADERO 215                          17172,04"/>
    <s v="3230043"/>
    <n v="721120011"/>
    <s v="SERVICIO"/>
    <s v="No Aplica"/>
    <x v="0"/>
    <m/>
    <s v="ARRENDAMIENTO DE BIENES INMUEBLES"/>
    <s v="ARRIENDO  EDF. FORTUNE PLAZA  BIENESTAR SOCIAL OFI. 704 Y PARQUEADERO 215                          "/>
    <n v="1"/>
    <n v="7172.04"/>
    <m/>
    <s v="1, 2"/>
    <x v="1"/>
    <m/>
    <m/>
    <x v="1"/>
    <m/>
    <m/>
    <m/>
    <m/>
    <m/>
    <n v="0"/>
    <s v="ELIMINADO"/>
    <n v="34"/>
    <m/>
    <m/>
    <m/>
    <m/>
  </r>
  <r>
    <x v="4"/>
    <m/>
    <n v="257"/>
    <s v="NO"/>
    <s v="ARRIENDO  EDF. FORTUNE PLAZA BIENESTAR SOCIAL OFI 705 Y PARQUEADERO 228                          110800,72"/>
    <s v="3230043"/>
    <n v="721120011"/>
    <s v="SERVICIO"/>
    <s v="No Aplica"/>
    <x v="0"/>
    <m/>
    <s v="ARRENDAMIENTO DE BIENES INMUEBLES"/>
    <s v="ARRIENDO  EDF. FORTUNE PLAZA BIENESTAR SOCIAL OFI 705 Y PARQUEADERO 228                          "/>
    <n v="1"/>
    <n v="10800.72"/>
    <m/>
    <s v="1, 2"/>
    <x v="1"/>
    <m/>
    <m/>
    <x v="1"/>
    <m/>
    <m/>
    <m/>
    <m/>
    <m/>
    <n v="0"/>
    <s v="ELIMINADO"/>
    <n v="34"/>
    <m/>
    <m/>
    <m/>
    <m/>
  </r>
  <r>
    <x v="4"/>
    <m/>
    <n v="258"/>
    <s v="NO"/>
    <s v="ARRIENDO  EDIF. FORTUNE PLAZABIENESTAR SOCIAL OFI 706 Y PARQUEADERO 290                          110851,48"/>
    <s v="3230043"/>
    <n v="721120011"/>
    <s v="SERVICIO"/>
    <s v="No Aplica"/>
    <x v="0"/>
    <m/>
    <s v="ARRENDAMIENTO DE BIENES INMUEBLES"/>
    <s v="ARRIENDO  EDIF. FORTUNE PLAZABIENESTAR SOCIAL OFI 706 Y PARQUEADERO 290                          "/>
    <n v="1"/>
    <n v="10851.48"/>
    <m/>
    <s v="1, 2"/>
    <x v="1"/>
    <m/>
    <m/>
    <x v="1"/>
    <m/>
    <m/>
    <m/>
    <m/>
    <m/>
    <n v="0"/>
    <s v="ELIMINADO"/>
    <n v="34"/>
    <m/>
    <m/>
    <m/>
    <m/>
  </r>
  <r>
    <x v="4"/>
    <m/>
    <n v="259"/>
    <s v="NO"/>
    <s v="ARRIENDO  EDIF. FORTUNE PLAZABIENESTAR SOCIAL OFI 702 Y PARQUEADERO 219                           19589,68"/>
    <s v="3230043"/>
    <n v="721120011"/>
    <s v="SERVICIO"/>
    <s v="No Aplica"/>
    <x v="0"/>
    <m/>
    <s v="ARRENDAMIENTO DE BIENES INMUEBLES"/>
    <s v="ARRIENDO  EDIF. FORTUNE PLAZABIENESTAR SOCIAL OFI 702 Y PARQUEADERO 219                           "/>
    <n v="1"/>
    <n v="9589.68"/>
    <m/>
    <s v="1, 2"/>
    <x v="1"/>
    <m/>
    <m/>
    <x v="1"/>
    <m/>
    <m/>
    <m/>
    <m/>
    <m/>
    <n v="0"/>
    <s v="ELIMINADO"/>
    <n v="34"/>
    <m/>
    <m/>
    <m/>
    <m/>
  </r>
  <r>
    <x v="4"/>
    <m/>
    <n v="260"/>
    <s v="NO"/>
    <s v="SERVICIO DE CONSTRUCCION DE PLACAS METALICAS PARA BASE DE POSTE1120000"/>
    <s v="3220059"/>
    <n v="882190012"/>
    <s v="SERVICIO"/>
    <s v="Común"/>
    <x v="0"/>
    <s v="Normalizado"/>
    <s v="SUBASTA INVERSA ELECTRÓNICA"/>
    <s v="SERVICIO DE CONSTRUCCION DE PLACAS METALICAS PARA BASE DE POSTE"/>
    <n v="1"/>
    <n v="120000"/>
    <m/>
    <s v="2, 3"/>
    <x v="1"/>
    <m/>
    <m/>
    <x v="1"/>
    <m/>
    <m/>
    <m/>
    <m/>
    <m/>
    <n v="0"/>
    <s v="ELIMINADO"/>
    <n v="218"/>
    <m/>
    <m/>
    <m/>
    <m/>
  </r>
  <r>
    <x v="4"/>
    <m/>
    <n v="261"/>
    <s v="NO"/>
    <s v="ACIDO FOSFORICO AL 37POR CIENTO. GEL 12 MG64,17"/>
    <s v="3140034 "/>
    <n v="342302211"/>
    <s v="BIEN"/>
    <s v="Común"/>
    <x v="0"/>
    <s v="Normalizado"/>
    <s v="ÍNFIMA CUANTÍA"/>
    <s v="ACIDO FOSFORICO AL 37POR CIENTO. GEL 12 MG"/>
    <n v="6"/>
    <n v="4.17"/>
    <m/>
    <s v="1, 2"/>
    <x v="1"/>
    <m/>
    <m/>
    <x v="1"/>
    <m/>
    <m/>
    <m/>
    <m/>
    <m/>
    <n v="0"/>
    <s v="ELIMINADO"/>
    <n v="184"/>
    <m/>
    <m/>
    <m/>
    <m/>
  </r>
  <r>
    <x v="4"/>
    <m/>
    <n v="262"/>
    <s v="NO"/>
    <s v="TIRAS DE CELULOIDE, CAJA DE 50 UNIDADES50,99"/>
    <s v="3140034 "/>
    <n v="363300711"/>
    <s v="BIEN"/>
    <s v="Común"/>
    <x v="0"/>
    <s v="Normalizado"/>
    <s v="ÍNFIMA CUANTÍA"/>
    <s v="TIRAS DE CELULOIDE, CAJA DE 50 UNIDADES"/>
    <n v="5"/>
    <n v="0.99"/>
    <m/>
    <s v="1, 2"/>
    <x v="1"/>
    <m/>
    <m/>
    <x v="1"/>
    <m/>
    <m/>
    <m/>
    <m/>
    <m/>
    <n v="0"/>
    <s v="ELIMINADO"/>
    <n v="184"/>
    <m/>
    <m/>
    <m/>
    <m/>
  </r>
  <r>
    <x v="4"/>
    <m/>
    <n v="263"/>
    <s v="NO"/>
    <s v="ADRENALINA AMPOLLAS 1 MG.107,59"/>
    <s v="3140034 "/>
    <n v="352604413"/>
    <s v="BIEN"/>
    <s v="Común"/>
    <x v="0"/>
    <s v="Normalizado"/>
    <s v="ÍNFIMA CUANTÍA"/>
    <s v="ADRENALINA AMPOLLAS 1 MG."/>
    <n v="10"/>
    <n v="7.59"/>
    <m/>
    <s v="1, 2"/>
    <x v="1"/>
    <m/>
    <m/>
    <x v="1"/>
    <m/>
    <m/>
    <m/>
    <m/>
    <m/>
    <n v="0"/>
    <s v="ELIMINADO"/>
    <n v="184"/>
    <m/>
    <m/>
    <m/>
    <m/>
  </r>
  <r>
    <x v="4"/>
    <m/>
    <n v="264"/>
    <s v="NO"/>
    <s v="ACIDO SALICILICO 100 MG TABLETA2000,05"/>
    <s v="3140034 "/>
    <n v="352607911"/>
    <s v="BIEN"/>
    <s v="Común"/>
    <x v="0"/>
    <s v="Normalizado"/>
    <s v="ÍNFIMA CUANTÍA"/>
    <s v="ACIDO SALICILICO 100 MG TABLETA"/>
    <n v="200"/>
    <n v="0.05"/>
    <m/>
    <s v="1, 2"/>
    <x v="1"/>
    <m/>
    <m/>
    <x v="1"/>
    <m/>
    <m/>
    <m/>
    <m/>
    <m/>
    <n v="0"/>
    <s v="ELIMINADO"/>
    <n v="184"/>
    <m/>
    <m/>
    <m/>
    <m/>
  </r>
  <r>
    <x v="4"/>
    <m/>
    <n v="265"/>
    <s v="NO"/>
    <s v="ACIDO SALICILICO TABLETAS DE 500 MG.5000,04"/>
    <s v="3140034 "/>
    <n v="352607911"/>
    <s v="BIEN"/>
    <s v="Común"/>
    <x v="0"/>
    <s v="Normalizado"/>
    <s v="ÍNFIMA CUANTÍA"/>
    <s v="ACIDO SALICILICO TABLETAS DE 500 MG."/>
    <n v="500"/>
    <n v="0.04"/>
    <m/>
    <s v="1, 2"/>
    <x v="1"/>
    <m/>
    <m/>
    <x v="1"/>
    <m/>
    <m/>
    <m/>
    <m/>
    <m/>
    <n v="0"/>
    <s v="ELIMINADO"/>
    <n v="184"/>
    <m/>
    <m/>
    <m/>
    <m/>
  </r>
  <r>
    <x v="4"/>
    <m/>
    <n v="266"/>
    <s v="NO"/>
    <s v="DICLOFENACO SODICO, AMPOLLA DE 75 MG30000,32"/>
    <s v="3140034 "/>
    <n v="3526071198"/>
    <s v="BIEN"/>
    <s v="Común"/>
    <x v="0"/>
    <s v="Normalizado"/>
    <s v="ÍNFIMA CUANTÍA"/>
    <s v="DICLOFENACO SODICO, AMPOLLA DE 75 MG"/>
    <n v="3000"/>
    <n v="0.32"/>
    <m/>
    <s v="1, 2"/>
    <x v="1"/>
    <m/>
    <m/>
    <x v="1"/>
    <m/>
    <m/>
    <m/>
    <m/>
    <m/>
    <n v="0"/>
    <s v="ELIMINADO"/>
    <n v="184"/>
    <m/>
    <m/>
    <m/>
    <m/>
  </r>
  <r>
    <x v="4"/>
    <m/>
    <n v="267"/>
    <s v="NO"/>
    <s v="ACIDO FUSÍDICO  SEMISOLIFO CUTÁNEO 2POR CIENTO 15GRS204,54"/>
    <s v="3140034 "/>
    <n v="3525011012"/>
    <s v="BIEN"/>
    <s v="Común"/>
    <x v="0"/>
    <s v="Normalizado"/>
    <s v="ÍNFIMA CUANTÍA"/>
    <s v="ACIDO FUSÍDICO  SEMISOLIFO CUTÁNEO 2POR CIENTO 15GRS"/>
    <n v="20"/>
    <n v="4.54"/>
    <m/>
    <s v="1, 2"/>
    <x v="1"/>
    <m/>
    <m/>
    <x v="1"/>
    <m/>
    <m/>
    <m/>
    <m/>
    <m/>
    <n v="0"/>
    <s v="ELIMINADO"/>
    <n v="184"/>
    <m/>
    <m/>
    <m/>
    <m/>
  </r>
  <r>
    <x v="4"/>
    <m/>
    <n v="268"/>
    <s v="NO"/>
    <s v="KETOROLACO 60 MG AMPOLLAS2000,7"/>
    <s v="3140034 "/>
    <n v="3525011242"/>
    <s v="BIEN"/>
    <s v="Común"/>
    <x v="0"/>
    <s v="Normalizado"/>
    <s v="ÍNFIMA CUANTÍA"/>
    <s v="KETOROLACO 60 MG AMPOLLAS"/>
    <n v="200"/>
    <n v="0.7"/>
    <m/>
    <s v="1, 2"/>
    <x v="1"/>
    <m/>
    <m/>
    <x v="1"/>
    <m/>
    <m/>
    <m/>
    <m/>
    <m/>
    <n v="0"/>
    <s v="ELIMINADO"/>
    <n v="184"/>
    <m/>
    <m/>
    <m/>
    <m/>
  </r>
  <r>
    <x v="4"/>
    <m/>
    <n v="269"/>
    <s v="NO"/>
    <s v="ACETAMENOFEN, TABLETA DE 500 MG100000,03"/>
    <s v="3140034 "/>
    <n v="3526030299"/>
    <s v="BIEN"/>
    <s v="Común"/>
    <x v="0"/>
    <s v="Normalizado"/>
    <s v="ÍNFIMA CUANTÍA"/>
    <s v="ACETAMENOFEN, TABLETA DE 500 MG"/>
    <n v="10000"/>
    <n v="0.03"/>
    <m/>
    <s v="1, 2"/>
    <x v="1"/>
    <m/>
    <m/>
    <x v="1"/>
    <m/>
    <m/>
    <m/>
    <m/>
    <m/>
    <n v="0"/>
    <s v="ELIMINADO"/>
    <n v="184"/>
    <m/>
    <m/>
    <m/>
    <m/>
  </r>
  <r>
    <x v="4"/>
    <m/>
    <n v="270"/>
    <s v="NO"/>
    <s v="TORUNDAS DE ALGODON FUNDA DE 500 UNIDADES3008,4"/>
    <s v="3140034 "/>
    <n v="3529010920"/>
    <s v="BIEN"/>
    <s v="Común"/>
    <x v="0"/>
    <s v="Normalizado"/>
    <s v="ÍNFIMA CUANTÍA"/>
    <s v="TORUNDAS DE ALGODON FUNDA DE 500 UNIDADES"/>
    <n v="300"/>
    <n v="8.4"/>
    <m/>
    <s v="1, 2"/>
    <x v="1"/>
    <m/>
    <m/>
    <x v="1"/>
    <m/>
    <m/>
    <m/>
    <m/>
    <m/>
    <n v="0"/>
    <s v="ELIMINADO"/>
    <n v="184"/>
    <m/>
    <m/>
    <m/>
    <m/>
  </r>
  <r>
    <x v="4"/>
    <m/>
    <n v="271"/>
    <s v="NO"/>
    <s v="DEXTROSA EN AGUA AL 5 POR CIENTO101,6"/>
    <s v="3140034 "/>
    <n v="352607442625"/>
    <s v="BIEN"/>
    <s v="Común"/>
    <x v="0"/>
    <s v="Normalizado"/>
    <s v="ÍNFIMA CUANTÍA"/>
    <s v="DEXTROSA EN AGUA AL 5 POR CIENTO"/>
    <n v="10"/>
    <n v="1.6"/>
    <m/>
    <s v="1, 2"/>
    <x v="1"/>
    <m/>
    <m/>
    <x v="1"/>
    <m/>
    <m/>
    <m/>
    <m/>
    <m/>
    <n v="0"/>
    <s v="ELIMINADO"/>
    <n v="184"/>
    <m/>
    <m/>
    <m/>
    <m/>
  </r>
  <r>
    <x v="4"/>
    <m/>
    <n v="272"/>
    <s v="NO"/>
    <s v="CLORURO DE SODIO 9POR CIENTO F 500 ML.1500,97"/>
    <s v="3140034 "/>
    <n v="35260744806"/>
    <s v="BIEN"/>
    <s v="Común"/>
    <x v="0"/>
    <s v="Normalizado"/>
    <s v="ÍNFIMA CUANTÍA"/>
    <s v="CLORURO DE SODIO 9POR CIENTO F 500 ML."/>
    <n v="150"/>
    <n v="0.97"/>
    <m/>
    <s v="1, 2"/>
    <x v="1"/>
    <m/>
    <m/>
    <x v="1"/>
    <m/>
    <m/>
    <m/>
    <m/>
    <m/>
    <n v="0"/>
    <s v="ELIMINADO"/>
    <n v="184"/>
    <m/>
    <m/>
    <m/>
    <m/>
  </r>
  <r>
    <x v="4"/>
    <m/>
    <n v="273"/>
    <s v="NO"/>
    <s v="Mascarilla quirurgica45000,17"/>
    <s v="3140034 "/>
    <n v="3529010976"/>
    <s v="BIEN"/>
    <s v="Común"/>
    <x v="0"/>
    <s v="Normalizado"/>
    <s v="ÍNFIMA CUANTÍA"/>
    <s v="Mascarilla quirurgica"/>
    <n v="4500"/>
    <n v="0.17"/>
    <m/>
    <s v="1, 2"/>
    <x v="1"/>
    <m/>
    <m/>
    <x v="1"/>
    <m/>
    <m/>
    <m/>
    <m/>
    <m/>
    <n v="0"/>
    <s v="ELIMINADO"/>
    <n v="184"/>
    <m/>
    <m/>
    <m/>
    <m/>
  </r>
  <r>
    <x v="4"/>
    <m/>
    <n v="274"/>
    <s v="NO"/>
    <s v="Anestecia topica en pomada.54,48"/>
    <s v="3140034 "/>
    <n v="352901097"/>
    <s v="BIEN"/>
    <s v="Común"/>
    <x v="0"/>
    <s v="Normalizado"/>
    <s v="ÍNFIMA CUANTÍA"/>
    <s v="Anestecia topica en pomada."/>
    <n v="5"/>
    <n v="4.4800000000000004"/>
    <m/>
    <s v="1, 2"/>
    <x v="1"/>
    <m/>
    <m/>
    <x v="1"/>
    <m/>
    <m/>
    <m/>
    <m/>
    <m/>
    <n v="0"/>
    <s v="ELIMINADO"/>
    <n v="184"/>
    <m/>
    <m/>
    <m/>
    <m/>
  </r>
  <r>
    <x v="4"/>
    <m/>
    <n v="275"/>
    <s v="NO"/>
    <s v="LIDOCAINA SIN EPINEFRINA , CAJA DE 50 TUBOS DE 1.8 ML627"/>
    <s v="3140034 "/>
    <n v="3525015183"/>
    <s v="BIEN"/>
    <s v="Común"/>
    <x v="0"/>
    <s v="Normalizado"/>
    <s v="ÍNFIMA CUANTÍA"/>
    <s v="LIDOCAINA SIN EPINEFRINA , CAJA DE 50 TUBOS DE 1.8 ML"/>
    <n v="6"/>
    <n v="27"/>
    <m/>
    <s v="1, 2"/>
    <x v="1"/>
    <m/>
    <m/>
    <x v="1"/>
    <m/>
    <m/>
    <m/>
    <m/>
    <m/>
    <n v="0"/>
    <s v="ELIMINADO"/>
    <n v="184"/>
    <m/>
    <m/>
    <m/>
    <m/>
  </r>
  <r>
    <x v="4"/>
    <m/>
    <n v="276"/>
    <s v="NO"/>
    <s v="LIDOCAINA CON EPINEFRINA, CAJA DE 50 CARTUCHOS DE 1.8 ML1525"/>
    <s v="3140034 "/>
    <n v="35260311107"/>
    <s v="BIEN"/>
    <s v="Común"/>
    <x v="0"/>
    <s v="Normalizado"/>
    <s v="ÍNFIMA CUANTÍA"/>
    <s v="LIDOCAINA CON EPINEFRINA, CAJA DE 50 CARTUCHOS DE 1.8 ML"/>
    <n v="15"/>
    <n v="25"/>
    <m/>
    <s v="1, 2"/>
    <x v="1"/>
    <m/>
    <m/>
    <x v="1"/>
    <m/>
    <m/>
    <m/>
    <m/>
    <m/>
    <n v="0"/>
    <s v="ELIMINADO"/>
    <n v="184"/>
    <m/>
    <m/>
    <m/>
    <m/>
  </r>
  <r>
    <x v="4"/>
    <m/>
    <n v="277"/>
    <s v="NO"/>
    <s v="APÓSITO ALVEOLAR, POMO DE 12 GR.418"/>
    <s v="3140034 "/>
    <n v="354400214"/>
    <s v="BIEN"/>
    <s v="Común"/>
    <x v="0"/>
    <s v="Normalizado"/>
    <s v="ÍNFIMA CUANTÍA"/>
    <s v="APÓSITO ALVEOLAR, POMO DE 12 GR."/>
    <n v="4"/>
    <n v="18"/>
    <m/>
    <s v="1, 2"/>
    <x v="1"/>
    <m/>
    <m/>
    <x v="1"/>
    <m/>
    <m/>
    <m/>
    <m/>
    <m/>
    <n v="0"/>
    <s v="ELIMINADO"/>
    <n v="184"/>
    <m/>
    <m/>
    <m/>
    <m/>
  </r>
  <r>
    <x v="4"/>
    <m/>
    <n v="278"/>
    <s v="NO"/>
    <s v="CEMENTO PARA OBTURACION PROVISIONAL, POMO1511,2"/>
    <s v="3140034 "/>
    <n v="3544002121"/>
    <s v="BIEN"/>
    <s v="Común"/>
    <x v="0"/>
    <s v="Normalizado"/>
    <s v="ÍNFIMA CUANTÍA"/>
    <s v="CEMENTO PARA OBTURACION PROVISIONAL, POMO"/>
    <n v="15"/>
    <n v="11.2"/>
    <m/>
    <s v="1, 2"/>
    <x v="1"/>
    <m/>
    <m/>
    <x v="1"/>
    <m/>
    <m/>
    <m/>
    <m/>
    <m/>
    <n v="0"/>
    <s v="ELIMINADO"/>
    <n v="184"/>
    <m/>
    <m/>
    <m/>
    <m/>
  </r>
  <r>
    <x v="4"/>
    <m/>
    <n v="279"/>
    <s v="NO"/>
    <s v="HIDROXIDO DE CALCIO29,84"/>
    <s v="3140034 "/>
    <n v="3544002110"/>
    <s v="BIEN"/>
    <s v="Común"/>
    <x v="0"/>
    <s v="Normalizado"/>
    <s v="ÍNFIMA CUANTÍA"/>
    <s v="HIDROXIDO DE CALCIO"/>
    <n v="2"/>
    <n v="9.84"/>
    <m/>
    <s v="1, 2"/>
    <x v="1"/>
    <m/>
    <m/>
    <x v="1"/>
    <m/>
    <m/>
    <m/>
    <m/>
    <m/>
    <n v="0"/>
    <s v="ELIMINADO"/>
    <n v="184"/>
    <m/>
    <m/>
    <m/>
    <m/>
  </r>
  <r>
    <x v="4"/>
    <m/>
    <n v="280"/>
    <s v="NO"/>
    <s v="EUGENOL, FRASCO54,48"/>
    <s v="3140034 "/>
    <n v="3544002152"/>
    <s v="BIEN"/>
    <s v="Común"/>
    <x v="0"/>
    <s v="Normalizado"/>
    <s v="ÍNFIMA CUANTÍA"/>
    <s v="EUGENOL, FRASCO"/>
    <n v="5"/>
    <n v="4.4800000000000004"/>
    <m/>
    <s v="1, 2"/>
    <x v="1"/>
    <m/>
    <m/>
    <x v="1"/>
    <m/>
    <m/>
    <m/>
    <m/>
    <m/>
    <n v="0"/>
    <s v="ELIMINADO"/>
    <n v="184"/>
    <m/>
    <m/>
    <m/>
    <m/>
  </r>
  <r>
    <x v="4"/>
    <m/>
    <n v="281"/>
    <s v="NO"/>
    <s v="ENJUAGUE BUCAL 500 ML204,56"/>
    <s v="3140034 "/>
    <n v="353230314"/>
    <s v="BIEN"/>
    <s v="Común"/>
    <x v="0"/>
    <s v="Normalizado"/>
    <s v="ÍNFIMA CUANTÍA"/>
    <s v="ENJUAGUE BUCAL 500 ML"/>
    <n v="20"/>
    <n v="4.5599999999999996"/>
    <m/>
    <s v="1, 2"/>
    <x v="1"/>
    <m/>
    <m/>
    <x v="1"/>
    <m/>
    <m/>
    <m/>
    <m/>
    <m/>
    <n v="0"/>
    <s v="ELIMINADO"/>
    <n v="184"/>
    <m/>
    <m/>
    <m/>
    <m/>
  </r>
  <r>
    <x v="4"/>
    <m/>
    <n v="282"/>
    <s v="NO"/>
    <s v="FLUOR EN GEL  FRASCO 252,52"/>
    <s v="3140034 "/>
    <n v="354400219"/>
    <s v="BIEN"/>
    <s v="Común"/>
    <x v="0"/>
    <s v="Normalizado"/>
    <s v="ÍNFIMA CUANTÍA"/>
    <s v="FLUOR EN GEL  FRASCO "/>
    <n v="25"/>
    <n v="2.52"/>
    <m/>
    <s v="1, 2"/>
    <x v="1"/>
    <m/>
    <m/>
    <x v="1"/>
    <m/>
    <m/>
    <m/>
    <m/>
    <m/>
    <n v="0"/>
    <s v="ELIMINADO"/>
    <n v="184"/>
    <m/>
    <m/>
    <m/>
    <m/>
  </r>
  <r>
    <x v="4"/>
    <m/>
    <n v="283"/>
    <s v="NO"/>
    <s v="HEMOSTATICO, FRASCO23,36"/>
    <s v="3140034 "/>
    <n v="3525005563"/>
    <s v="BIEN"/>
    <s v="Común"/>
    <x v="0"/>
    <s v="Normalizado"/>
    <s v="ÍNFIMA CUANTÍA"/>
    <s v="HEMOSTATICO, FRASCO"/>
    <n v="2"/>
    <n v="3.36"/>
    <m/>
    <s v="1, 2"/>
    <x v="1"/>
    <m/>
    <m/>
    <x v="1"/>
    <m/>
    <m/>
    <m/>
    <m/>
    <m/>
    <n v="0"/>
    <s v="ELIMINADO"/>
    <n v="184"/>
    <m/>
    <m/>
    <m/>
    <m/>
  </r>
  <r>
    <x v="4"/>
    <m/>
    <n v="284"/>
    <s v="NO"/>
    <s v="MONOCLOROFENOL, FRASCO DE 10 ML34,48"/>
    <s v="3140034 "/>
    <n v="352901095"/>
    <s v="BIEN"/>
    <s v="Común"/>
    <x v="0"/>
    <s v="Normalizado"/>
    <s v="ÍNFIMA CUANTÍA"/>
    <s v="MONOCLOROFENOL, FRASCO DE 10 ML"/>
    <n v="3"/>
    <n v="4.4800000000000004"/>
    <m/>
    <s v="1, 2"/>
    <x v="1"/>
    <m/>
    <m/>
    <x v="1"/>
    <m/>
    <m/>
    <m/>
    <m/>
    <m/>
    <n v="0"/>
    <s v="ELIMINADO"/>
    <n v="184"/>
    <m/>
    <m/>
    <m/>
    <m/>
  </r>
  <r>
    <x v="4"/>
    <m/>
    <n v="285"/>
    <s v="NO"/>
    <s v="PASTA PROFILACTICA, ENVASE 50 GR33,14"/>
    <s v="3140034 "/>
    <n v="3544002142"/>
    <s v="BIEN"/>
    <s v="Común"/>
    <x v="0"/>
    <s v="Normalizado"/>
    <s v="ÍNFIMA CUANTÍA"/>
    <s v="PASTA PROFILACTICA, ENVASE 50 GR"/>
    <n v="3"/>
    <n v="3.14"/>
    <m/>
    <s v="1, 2"/>
    <x v="1"/>
    <m/>
    <m/>
    <x v="1"/>
    <m/>
    <m/>
    <m/>
    <m/>
    <m/>
    <n v="0"/>
    <s v="ELIMINADO"/>
    <n v="184"/>
    <m/>
    <m/>
    <m/>
    <m/>
  </r>
  <r>
    <x v="4"/>
    <m/>
    <n v="286"/>
    <s v="NO"/>
    <s v="PASTA  PARA OBTURACION DE CONDUCTOS RADICULARES. KIT621"/>
    <s v="3140034 "/>
    <n v="3544002141"/>
    <s v="BIEN"/>
    <s v="Común"/>
    <x v="0"/>
    <s v="Normalizado"/>
    <s v="ÍNFIMA CUANTÍA"/>
    <s v="PASTA  PARA OBTURACION DE CONDUCTOS RADICULARES. KIT"/>
    <n v="6"/>
    <n v="21"/>
    <m/>
    <s v="1, 2"/>
    <x v="1"/>
    <m/>
    <m/>
    <x v="1"/>
    <m/>
    <m/>
    <m/>
    <m/>
    <m/>
    <n v="0"/>
    <s v="ELIMINADO"/>
    <n v="184"/>
    <m/>
    <m/>
    <m/>
    <m/>
  </r>
  <r>
    <x v="4"/>
    <m/>
    <n v="287"/>
    <s v="NO"/>
    <s v="PAPEL DE ARTICULAR BLOCK DE 12 HOJAS200,43"/>
    <s v="3140034 "/>
    <n v="481300911"/>
    <s v="BIEN"/>
    <s v="Común"/>
    <x v="0"/>
    <s v="Normalizado"/>
    <s v="ÍNFIMA CUANTÍA"/>
    <s v="PAPEL DE ARTICULAR BLOCK DE 12 HOJAS"/>
    <n v="20"/>
    <n v="0.43"/>
    <m/>
    <s v="1, 2"/>
    <x v="1"/>
    <m/>
    <m/>
    <x v="1"/>
    <m/>
    <m/>
    <m/>
    <m/>
    <m/>
    <n v="0"/>
    <s v="ELIMINADO"/>
    <n v="184"/>
    <m/>
    <m/>
    <m/>
    <m/>
  </r>
  <r>
    <x v="4"/>
    <m/>
    <n v="288"/>
    <s v="NO"/>
    <s v="RESINA DE FOTOCURADO, RESTAURADOR UNIVERSAL NANOHIBRIDO, CAJA DE 4 JER15209,44"/>
    <s v="3140034 "/>
    <n v="3544002131"/>
    <s v="BIEN"/>
    <s v="Común"/>
    <x v="0"/>
    <s v="Normalizado"/>
    <s v="ÍNFIMA CUANTÍA"/>
    <s v="RESINA DE FOTOCURADO, RESTAURADOR UNIVERSAL NANOHIBRIDO, CAJA DE 4 JER"/>
    <n v="15"/>
    <n v="209.44"/>
    <m/>
    <s v="1, 2"/>
    <x v="1"/>
    <m/>
    <m/>
    <x v="1"/>
    <m/>
    <m/>
    <m/>
    <m/>
    <m/>
    <n v="0"/>
    <s v="ELIMINADO"/>
    <n v="184"/>
    <m/>
    <m/>
    <m/>
    <m/>
  </r>
  <r>
    <x v="4"/>
    <m/>
    <n v="289"/>
    <s v="NO"/>
    <s v="BONDING DE FOTOCURADO  Y ACIDO FOSFÓRICO 35POR CIENTO364,77"/>
    <s v="3140034 "/>
    <n v="347901111"/>
    <s v="BIEN"/>
    <s v="Común"/>
    <x v="0"/>
    <s v="Normalizado"/>
    <s v="ÍNFIMA CUANTÍA"/>
    <s v="BONDING DE FOTOCURADO  Y ACIDO FOSFÓRICO 35POR CIENTO"/>
    <n v="3"/>
    <n v="64.77"/>
    <m/>
    <s v="1, 2"/>
    <x v="1"/>
    <m/>
    <m/>
    <x v="1"/>
    <m/>
    <m/>
    <m/>
    <m/>
    <m/>
    <n v="0"/>
    <s v="ELIMINADO"/>
    <n v="184"/>
    <m/>
    <m/>
    <m/>
    <m/>
  </r>
  <r>
    <x v="4"/>
    <m/>
    <n v="290"/>
    <s v="NO"/>
    <s v="IONÓMERO DE VIDRIO DE FOTOCURADO RESINA MODIFICADA KIT3102,6"/>
    <s v="3140034 "/>
    <n v="3544002118"/>
    <s v="BIEN"/>
    <s v="Común"/>
    <x v="0"/>
    <s v="Normalizado"/>
    <s v="ÍNFIMA CUANTÍA"/>
    <s v="IONÓMERO DE VIDRIO DE FOTOCURADO RESINA MODIFICADA KIT"/>
    <n v="3"/>
    <n v="102.6"/>
    <m/>
    <s v="1, 2"/>
    <x v="1"/>
    <m/>
    <m/>
    <x v="1"/>
    <m/>
    <m/>
    <m/>
    <m/>
    <m/>
    <n v="0"/>
    <s v="ELIMINADO"/>
    <n v="184"/>
    <m/>
    <m/>
    <m/>
    <m/>
  </r>
  <r>
    <x v="4"/>
    <m/>
    <n v="291"/>
    <s v="NO"/>
    <s v="TIRAS DE LIJA, CAJA24,55"/>
    <s v="3140034 "/>
    <n v="3544002161"/>
    <s v="BIEN"/>
    <s v="Común"/>
    <x v="0"/>
    <s v="Normalizado"/>
    <s v="ÍNFIMA CUANTÍA"/>
    <s v="TIRAS DE LIJA, CAJA"/>
    <n v="2"/>
    <n v="4.55"/>
    <m/>
    <s v="1, 2"/>
    <x v="1"/>
    <m/>
    <m/>
    <x v="1"/>
    <m/>
    <m/>
    <m/>
    <m/>
    <m/>
    <n v="0"/>
    <s v="ELIMINADO"/>
    <n v="184"/>
    <m/>
    <m/>
    <m/>
    <m/>
  </r>
  <r>
    <x v="4"/>
    <m/>
    <n v="292"/>
    <s v="NO"/>
    <s v="AGUJAS DESECHABLES CORTAS, CAJA DE 100 UNIDADES56,16"/>
    <s v="3140034 "/>
    <n v="3544002166"/>
    <s v="BIEN"/>
    <s v="Común"/>
    <x v="0"/>
    <s v="Normalizado"/>
    <s v="ÍNFIMA CUANTÍA"/>
    <s v="AGUJAS DESECHABLES CORTAS, CAJA DE 100 UNIDADES"/>
    <n v="5"/>
    <n v="6.16"/>
    <m/>
    <s v="1, 2"/>
    <x v="1"/>
    <m/>
    <m/>
    <x v="1"/>
    <m/>
    <m/>
    <m/>
    <m/>
    <m/>
    <n v="0"/>
    <s v="ELIMINADO"/>
    <n v="184"/>
    <m/>
    <m/>
    <m/>
    <m/>
  </r>
  <r>
    <x v="4"/>
    <m/>
    <n v="293"/>
    <s v="NO"/>
    <s v="AGUJAS DESECHABLES LARGAS, CAJA DE 100 UNIDADES55,88"/>
    <s v="3140034 "/>
    <n v="3544002167"/>
    <s v="BIEN"/>
    <s v="Común"/>
    <x v="0"/>
    <s v="Normalizado"/>
    <s v="ÍNFIMA CUANTÍA"/>
    <s v="AGUJAS DESECHABLES LARGAS, CAJA DE 100 UNIDADES"/>
    <n v="5"/>
    <n v="5.88"/>
    <m/>
    <s v="1, 2"/>
    <x v="1"/>
    <m/>
    <m/>
    <x v="1"/>
    <m/>
    <m/>
    <m/>
    <m/>
    <m/>
    <n v="0"/>
    <s v="ELIMINADO"/>
    <n v="184"/>
    <m/>
    <m/>
    <m/>
    <m/>
  </r>
  <r>
    <x v="4"/>
    <m/>
    <n v="294"/>
    <s v="NO"/>
    <s v="Gorro tipo cirujano20000,11"/>
    <s v="3140034 "/>
    <n v="282500013"/>
    <s v="BIEN"/>
    <s v="Común"/>
    <x v="0"/>
    <s v="Normalizado"/>
    <s v="ÍNFIMA CUANTÍA"/>
    <s v="Gorro tipo cirujano"/>
    <n v="2000"/>
    <n v="0.11"/>
    <m/>
    <s v="1, 2"/>
    <x v="1"/>
    <m/>
    <m/>
    <x v="1"/>
    <m/>
    <m/>
    <m/>
    <m/>
    <m/>
    <n v="0"/>
    <s v="ELIMINADO"/>
    <n v="184"/>
    <m/>
    <m/>
    <m/>
    <m/>
  </r>
  <r>
    <x v="4"/>
    <m/>
    <n v="295"/>
    <s v="NO"/>
    <s v="BANDA METALICA LISA MATRIS PARA AMALGAMA.151,06"/>
    <s v="3140034 "/>
    <n v="481300911"/>
    <s v="BIEN"/>
    <s v="Común"/>
    <x v="0"/>
    <s v="Normalizado"/>
    <s v="ÍNFIMA CUANTÍA"/>
    <s v="BANDA METALICA LISA MATRIS PARA AMALGAMA."/>
    <n v="15"/>
    <n v="1.06"/>
    <m/>
    <s v="1, 2"/>
    <x v="1"/>
    <m/>
    <m/>
    <x v="1"/>
    <m/>
    <m/>
    <m/>
    <m/>
    <m/>
    <n v="0"/>
    <s v="ELIMINADO"/>
    <n v="184"/>
    <m/>
    <m/>
    <m/>
    <m/>
  </r>
  <r>
    <x v="4"/>
    <m/>
    <n v="296"/>
    <s v="NO"/>
    <s v="BANDA METALICA DELGADA150,9"/>
    <s v="3140034 "/>
    <n v="481300911"/>
    <s v="BIEN"/>
    <s v="Común"/>
    <x v="0"/>
    <s v="Normalizado"/>
    <s v="ÍNFIMA CUANTÍA"/>
    <s v="BANDA METALICA DELGADA"/>
    <n v="15"/>
    <n v="0.9"/>
    <m/>
    <s v="1, 2"/>
    <x v="1"/>
    <m/>
    <m/>
    <x v="1"/>
    <m/>
    <m/>
    <m/>
    <m/>
    <m/>
    <n v="0"/>
    <s v="ELIMINADO"/>
    <n v="184"/>
    <m/>
    <m/>
    <m/>
    <m/>
  </r>
  <r>
    <x v="4"/>
    <m/>
    <n v="297"/>
    <s v="NO"/>
    <s v="LIJAS METALICAS 6mm CAJA54,46"/>
    <s v="3140034 "/>
    <n v="481300911"/>
    <s v="BIEN"/>
    <s v="Común"/>
    <x v="0"/>
    <s v="Normalizado"/>
    <s v="ÍNFIMA CUANTÍA"/>
    <s v="LIJAS METALICAS 6mm CAJA"/>
    <n v="5"/>
    <n v="4.46"/>
    <m/>
    <s v="1, 2"/>
    <x v="1"/>
    <m/>
    <m/>
    <x v="1"/>
    <m/>
    <m/>
    <m/>
    <m/>
    <m/>
    <n v="0"/>
    <s v="ELIMINADO"/>
    <n v="184"/>
    <m/>
    <m/>
    <m/>
    <m/>
  </r>
  <r>
    <x v="4"/>
    <m/>
    <n v="298"/>
    <s v="NO"/>
    <s v="CEPILLOS PROFILACTICOS COPA CORTA5000,22"/>
    <s v="3140034 "/>
    <n v="3544002156"/>
    <s v="BIEN"/>
    <s v="Común"/>
    <x v="0"/>
    <s v="Normalizado"/>
    <s v="ÍNFIMA CUANTÍA"/>
    <s v="CEPILLOS PROFILACTICOS COPA CORTA"/>
    <n v="500"/>
    <n v="0.22"/>
    <m/>
    <s v="1, 2"/>
    <x v="1"/>
    <m/>
    <m/>
    <x v="1"/>
    <m/>
    <m/>
    <m/>
    <m/>
    <m/>
    <n v="0"/>
    <s v="ELIMINADO"/>
    <n v="184"/>
    <m/>
    <m/>
    <m/>
    <m/>
  </r>
  <r>
    <x v="4"/>
    <m/>
    <n v="299"/>
    <s v="NO"/>
    <s v="CEPILLOS EN ESCOBA PARA ABRILLANTAR RESINAS Kit457,37"/>
    <s v="3140034 "/>
    <n v="481300911"/>
    <s v="BIEN"/>
    <s v="Común"/>
    <x v="0"/>
    <s v="Normalizado"/>
    <s v="ÍNFIMA CUANTÍA"/>
    <s v="CEPILLOS EN ESCOBA PARA ABRILLANTAR RESINAS Kit"/>
    <n v="45"/>
    <n v="7.37"/>
    <m/>
    <s v="1, 2"/>
    <x v="1"/>
    <m/>
    <m/>
    <x v="1"/>
    <m/>
    <m/>
    <m/>
    <m/>
    <m/>
    <n v="0"/>
    <s v="ELIMINADO"/>
    <n v="184"/>
    <m/>
    <m/>
    <m/>
    <m/>
  </r>
  <r>
    <x v="4"/>
    <m/>
    <n v="300"/>
    <s v="NO"/>
    <s v="CEMENTO DE IONOMERO DE VIDRIO DE AUTOCURADO, POLVO 15 G., LIQUIDO 10 G1033,6"/>
    <s v="3140034 "/>
    <n v="3544002117"/>
    <s v="BIEN"/>
    <s v="Común"/>
    <x v="0"/>
    <s v="Normalizado"/>
    <s v="ÍNFIMA CUANTÍA"/>
    <s v="CEMENTO DE IONOMERO DE VIDRIO DE AUTOCURADO, POLVO 15 G., LIQUIDO 10 G"/>
    <n v="10"/>
    <n v="33.6"/>
    <m/>
    <s v="1, 2"/>
    <x v="1"/>
    <m/>
    <m/>
    <x v="1"/>
    <m/>
    <m/>
    <m/>
    <m/>
    <m/>
    <n v="0"/>
    <s v="ELIMINADO"/>
    <n v="184"/>
    <m/>
    <m/>
    <m/>
    <m/>
  </r>
  <r>
    <x v="4"/>
    <m/>
    <n v="301"/>
    <s v="NO"/>
    <s v="CEMENTO DE IONOMERO DE VIDRIO PARA CEMENTACION, FRASCO1078,4"/>
    <s v="3140034 "/>
    <n v="3544002118"/>
    <s v="BIEN"/>
    <s v="Común"/>
    <x v="0"/>
    <s v="Normalizado"/>
    <s v="ÍNFIMA CUANTÍA"/>
    <s v="CEMENTO DE IONOMERO DE VIDRIO PARA CEMENTACION, FRASCO"/>
    <n v="10"/>
    <n v="78.400000000000006"/>
    <m/>
    <s v="1, 2"/>
    <x v="1"/>
    <m/>
    <m/>
    <x v="1"/>
    <m/>
    <m/>
    <m/>
    <m/>
    <m/>
    <n v="0"/>
    <s v="ELIMINADO"/>
    <n v="184"/>
    <m/>
    <m/>
    <m/>
    <m/>
  </r>
  <r>
    <x v="4"/>
    <m/>
    <n v="302"/>
    <s v="NO"/>
    <s v="EYECTORES DESECHABLES DE SALIVA                                       10000,03"/>
    <s v="3140034 "/>
    <n v="3544002158"/>
    <s v="BIEN"/>
    <s v="Común"/>
    <x v="0"/>
    <s v="Normalizado"/>
    <s v="ÍNFIMA CUANTÍA"/>
    <s v="EYECTORES DESECHABLES DE SALIVA                                       "/>
    <n v="1000"/>
    <n v="0.03"/>
    <m/>
    <s v="1, 2"/>
    <x v="1"/>
    <m/>
    <m/>
    <x v="1"/>
    <m/>
    <m/>
    <m/>
    <m/>
    <m/>
    <n v="0"/>
    <s v="ELIMINADO"/>
    <n v="184"/>
    <m/>
    <m/>
    <m/>
    <m/>
  </r>
  <r>
    <x v="4"/>
    <m/>
    <n v="303"/>
    <s v="NO"/>
    <s v="FRESA DE DIAMANTE REDONDA, PARA TURBINA1800,95"/>
    <s v="3140034 "/>
    <n v="4813009170"/>
    <s v="BIEN"/>
    <s v="Común"/>
    <x v="0"/>
    <s v="Normalizado"/>
    <s v="ÍNFIMA CUANTÍA"/>
    <s v="FRESA DE DIAMANTE REDONDA, PARA TURBINA"/>
    <n v="180"/>
    <n v="0.95"/>
    <m/>
    <s v="1, 2"/>
    <x v="1"/>
    <m/>
    <m/>
    <x v="1"/>
    <m/>
    <m/>
    <m/>
    <m/>
    <m/>
    <n v="0"/>
    <s v="ELIMINADO"/>
    <n v="184"/>
    <m/>
    <m/>
    <m/>
    <m/>
  </r>
  <r>
    <x v="4"/>
    <m/>
    <n v="304"/>
    <s v="NO"/>
    <s v="FRESA TRONCO CONICO CILINDRICA LARGA PARA TALLAR PIEZAS DENTALES101,03"/>
    <s v="3140034 "/>
    <n v="4813009170"/>
    <s v="BIEN"/>
    <s v="Común"/>
    <x v="0"/>
    <s v="Normalizado"/>
    <s v="ÍNFIMA CUANTÍA"/>
    <s v="FRESA TRONCO CONICO CILINDRICA LARGA PARA TALLAR PIEZAS DENTALES"/>
    <n v="10"/>
    <n v="1.03"/>
    <m/>
    <s v="1, 2"/>
    <x v="1"/>
    <m/>
    <m/>
    <x v="1"/>
    <m/>
    <m/>
    <m/>
    <m/>
    <m/>
    <n v="0"/>
    <s v="ELIMINADO"/>
    <n v="184"/>
    <m/>
    <m/>
    <m/>
    <m/>
  </r>
  <r>
    <x v="4"/>
    <m/>
    <n v="305"/>
    <s v="NO"/>
    <s v="FRESA TRONCOCONICO CILINDRICA MEDIANA PARA TALLAR PIEZAS DENTALES100,8"/>
    <s v="3140034 "/>
    <n v="4813009170"/>
    <s v="BIEN"/>
    <s v="Común"/>
    <x v="0"/>
    <s v="Normalizado"/>
    <s v="ÍNFIMA CUANTÍA"/>
    <s v="FRESA TRONCOCONICO CILINDRICA MEDIANA PARA TALLAR PIEZAS DENTALES"/>
    <n v="10"/>
    <n v="0.8"/>
    <m/>
    <s v="1, 2"/>
    <x v="1"/>
    <m/>
    <m/>
    <x v="1"/>
    <m/>
    <m/>
    <m/>
    <m/>
    <m/>
    <n v="0"/>
    <s v="ELIMINADO"/>
    <n v="184"/>
    <m/>
    <m/>
    <m/>
    <m/>
  </r>
  <r>
    <x v="4"/>
    <m/>
    <n v="306"/>
    <s v="NO"/>
    <s v="FRESA TRONCOCONICO CILINDRICA CORTA PARA TALLAR PIEZAS DENTALES100,8"/>
    <s v="3140034 "/>
    <n v="4813009170"/>
    <s v="BIEN"/>
    <s v="Común"/>
    <x v="0"/>
    <s v="Normalizado"/>
    <s v="ÍNFIMA CUANTÍA"/>
    <s v="FRESA TRONCOCONICO CILINDRICA CORTA PARA TALLAR PIEZAS DENTALES"/>
    <n v="10"/>
    <n v="0.8"/>
    <m/>
    <s v="1, 2"/>
    <x v="1"/>
    <m/>
    <m/>
    <x v="1"/>
    <m/>
    <m/>
    <m/>
    <m/>
    <m/>
    <n v="0"/>
    <s v="ELIMINADO"/>
    <n v="184"/>
    <m/>
    <m/>
    <m/>
    <m/>
  </r>
  <r>
    <x v="4"/>
    <m/>
    <n v="307"/>
    <s v="NO"/>
    <s v="FRESA DE TURBINA PARA PULIR RESINA  BLANCA 250,97"/>
    <s v="3140034 "/>
    <n v="4813009170"/>
    <s v="BIEN"/>
    <s v="Común"/>
    <x v="0"/>
    <s v="Normalizado"/>
    <s v="ÍNFIMA CUANTÍA"/>
    <s v="FRESA DE TURBINA PARA PULIR RESINA  BLANCA "/>
    <n v="25"/>
    <n v="0.97"/>
    <m/>
    <s v="1, 2"/>
    <x v="1"/>
    <m/>
    <m/>
    <x v="1"/>
    <m/>
    <m/>
    <m/>
    <m/>
    <m/>
    <n v="0"/>
    <s v="ELIMINADO"/>
    <n v="184"/>
    <m/>
    <m/>
    <m/>
    <m/>
  </r>
  <r>
    <x v="4"/>
    <m/>
    <n v="308"/>
    <s v="NO"/>
    <s v="FRESA DE DIAMANTE CONO INVERTIDO, PEQUEÑA, PARA TURBINA600,95"/>
    <s v="3140034 "/>
    <n v="4813009170"/>
    <s v="BIEN"/>
    <s v="Común"/>
    <x v="0"/>
    <s v="Normalizado"/>
    <s v="ÍNFIMA CUANTÍA"/>
    <s v="FRESA DE DIAMANTE CONO INVERTIDO, PEQUEÑA, PARA TURBINA"/>
    <n v="60"/>
    <n v="0.95"/>
    <m/>
    <s v="1, 2"/>
    <x v="1"/>
    <m/>
    <m/>
    <x v="1"/>
    <m/>
    <m/>
    <m/>
    <m/>
    <m/>
    <n v="0"/>
    <s v="ELIMINADO"/>
    <n v="184"/>
    <m/>
    <m/>
    <m/>
    <m/>
  </r>
  <r>
    <x v="4"/>
    <m/>
    <n v="309"/>
    <s v="NO"/>
    <s v="FRESA DE DIAMANTE CONO INVERTIDO, MEDIANA, PARA TURBINA600,95"/>
    <s v="3140034 "/>
    <n v="4813009170"/>
    <s v="BIEN"/>
    <s v="Común"/>
    <x v="0"/>
    <s v="Normalizado"/>
    <s v="ÍNFIMA CUANTÍA"/>
    <s v="FRESA DE DIAMANTE CONO INVERTIDO, MEDIANA, PARA TURBINA"/>
    <n v="60"/>
    <n v="0.95"/>
    <m/>
    <s v="1, 2"/>
    <x v="1"/>
    <m/>
    <m/>
    <x v="1"/>
    <m/>
    <m/>
    <m/>
    <m/>
    <m/>
    <n v="0"/>
    <s v="ELIMINADO"/>
    <n v="184"/>
    <m/>
    <m/>
    <m/>
    <m/>
  </r>
  <r>
    <x v="4"/>
    <m/>
    <n v="310"/>
    <s v="NO"/>
    <s v="FRESA DE DIAMANTE CONO INVERTIDO, GRANDE, PARA TURBINA600,95"/>
    <s v="3140034 "/>
    <n v="4813009170"/>
    <s v="BIEN"/>
    <s v="Común"/>
    <x v="0"/>
    <s v="Normalizado"/>
    <s v="ÍNFIMA CUANTÍA"/>
    <s v="FRESA DE DIAMANTE CONO INVERTIDO, GRANDE, PARA TURBINA"/>
    <n v="60"/>
    <n v="0.95"/>
    <m/>
    <s v="1, 2"/>
    <x v="1"/>
    <m/>
    <m/>
    <x v="1"/>
    <m/>
    <m/>
    <m/>
    <m/>
    <m/>
    <n v="0"/>
    <s v="ELIMINADO"/>
    <n v="184"/>
    <m/>
    <m/>
    <m/>
    <m/>
  </r>
  <r>
    <x v="4"/>
    <m/>
    <n v="311"/>
    <s v="NO"/>
    <s v="FRESA ENDOCETA59,06"/>
    <s v="3140034 "/>
    <n v="4813009170"/>
    <s v="BIEN"/>
    <s v="Común"/>
    <x v="0"/>
    <s v="Normalizado"/>
    <s v="ÍNFIMA CUANTÍA"/>
    <s v="FRESA ENDOCETA"/>
    <n v="5"/>
    <n v="9.06"/>
    <m/>
    <s v="1, 2"/>
    <x v="1"/>
    <m/>
    <m/>
    <x v="1"/>
    <m/>
    <m/>
    <m/>
    <m/>
    <m/>
    <n v="0"/>
    <s v="ELIMINADO"/>
    <n v="184"/>
    <m/>
    <m/>
    <m/>
    <m/>
  </r>
  <r>
    <x v="4"/>
    <m/>
    <n v="312"/>
    <s v="NO"/>
    <s v="FRESA DE DIAMANTE DE FISURA, PEQUEÑA, PARA TURBINA100,8"/>
    <s v="3140034 "/>
    <n v="4813009170"/>
    <s v="BIEN"/>
    <s v="Común"/>
    <x v="0"/>
    <s v="Normalizado"/>
    <s v="ÍNFIMA CUANTÍA"/>
    <s v="FRESA DE DIAMANTE DE FISURA, PEQUEÑA, PARA TURBINA"/>
    <n v="10"/>
    <n v="0.8"/>
    <m/>
    <s v="1, 2"/>
    <x v="1"/>
    <m/>
    <m/>
    <x v="1"/>
    <m/>
    <m/>
    <m/>
    <m/>
    <m/>
    <n v="0"/>
    <s v="ELIMINADO"/>
    <n v="184"/>
    <m/>
    <m/>
    <m/>
    <m/>
  </r>
  <r>
    <x v="4"/>
    <m/>
    <n v="313"/>
    <s v="NO"/>
    <s v="FRESA DE DIAMANTE DE FISURA, MEDIANA, PARA TURBINA200,8"/>
    <s v="3140034 "/>
    <n v="4813009170"/>
    <s v="BIEN"/>
    <s v="Común"/>
    <x v="0"/>
    <s v="Normalizado"/>
    <s v="ÍNFIMA CUANTÍA"/>
    <s v="FRESA DE DIAMANTE DE FISURA, MEDIANA, PARA TURBINA"/>
    <n v="20"/>
    <n v="0.8"/>
    <m/>
    <s v="1, 2"/>
    <x v="1"/>
    <m/>
    <m/>
    <x v="1"/>
    <m/>
    <m/>
    <m/>
    <m/>
    <m/>
    <n v="0"/>
    <s v="ELIMINADO"/>
    <n v="184"/>
    <m/>
    <m/>
    <m/>
    <m/>
  </r>
  <r>
    <x v="4"/>
    <m/>
    <n v="314"/>
    <s v="NO"/>
    <s v="FRESA DE DIAMANTE DE FISURA, GRANDE, PARA TURBINA200,8"/>
    <s v="3140034 "/>
    <n v="4813009170"/>
    <s v="BIEN"/>
    <s v="Común"/>
    <x v="0"/>
    <s v="Normalizado"/>
    <s v="ÍNFIMA CUANTÍA"/>
    <s v="FRESA DE DIAMANTE DE FISURA, GRANDE, PARA TURBINA"/>
    <n v="20"/>
    <n v="0.8"/>
    <m/>
    <s v="1, 2"/>
    <x v="1"/>
    <m/>
    <m/>
    <x v="1"/>
    <m/>
    <m/>
    <m/>
    <m/>
    <m/>
    <n v="0"/>
    <s v="ELIMINADO"/>
    <n v="184"/>
    <m/>
    <m/>
    <m/>
    <m/>
  </r>
  <r>
    <x v="4"/>
    <m/>
    <n v="315"/>
    <s v="NO"/>
    <s v="GUTAPERCHERO PARA MANIPULAR RESINA, PARTE ACTIVA DE TITANEO37,8"/>
    <s v="3140034 "/>
    <n v="4813009138"/>
    <s v="BIEN"/>
    <s v="Común"/>
    <x v="0"/>
    <s v="Normalizado"/>
    <s v="ÍNFIMA CUANTÍA"/>
    <s v="GUTAPERCHERO PARA MANIPULAR RESINA, PARTE ACTIVA DE TITANEO"/>
    <n v="3"/>
    <n v="7.8"/>
    <m/>
    <s v="1, 2"/>
    <x v="1"/>
    <m/>
    <m/>
    <x v="1"/>
    <m/>
    <m/>
    <m/>
    <m/>
    <m/>
    <n v="0"/>
    <s v="ELIMINADO"/>
    <n v="184"/>
    <m/>
    <m/>
    <m/>
    <m/>
  </r>
  <r>
    <x v="4"/>
    <m/>
    <n v="316"/>
    <s v="NO"/>
    <s v="PINES PARA PULPARES2501,66"/>
    <s v="3140034 "/>
    <n v="481300911"/>
    <s v="BIEN"/>
    <s v="Común"/>
    <x v="0"/>
    <s v="Normalizado"/>
    <s v="ÍNFIMA CUANTÍA"/>
    <s v="PINES PARA PULPARES"/>
    <n v="250"/>
    <n v="1.66"/>
    <m/>
    <s v="1, 2"/>
    <x v="1"/>
    <m/>
    <m/>
    <x v="1"/>
    <m/>
    <m/>
    <m/>
    <m/>
    <m/>
    <n v="0"/>
    <s v="ELIMINADO"/>
    <n v="184"/>
    <m/>
    <m/>
    <m/>
    <m/>
  </r>
  <r>
    <x v="4"/>
    <m/>
    <n v="317"/>
    <s v="NO"/>
    <s v="PERNOS INTRAPULPARES PREFABRICADOS501,08"/>
    <s v="3140034 "/>
    <n v="481300911"/>
    <s v="BIEN"/>
    <s v="Común"/>
    <x v="0"/>
    <s v="Normalizado"/>
    <s v="ÍNFIMA CUANTÍA"/>
    <s v="PERNOS INTRAPULPARES PREFABRICADOS"/>
    <n v="50"/>
    <n v="1.08"/>
    <m/>
    <s v="1, 2"/>
    <x v="1"/>
    <m/>
    <m/>
    <x v="1"/>
    <m/>
    <m/>
    <m/>
    <m/>
    <m/>
    <n v="0"/>
    <s v="ELIMINADO"/>
    <n v="184"/>
    <m/>
    <m/>
    <m/>
    <m/>
  </r>
  <r>
    <x v="4"/>
    <m/>
    <n v="318"/>
    <s v="SI"/>
    <s v="SERVICIO DE SEGURIDAD Y VIGILANCIA ARMADA PARA TODAS LAS DEPENDENCIAS DE LA EEQ14923276,044923276,04"/>
    <s v="3230059"/>
    <n v="852500117"/>
    <s v="SERVICIO"/>
    <s v="Común"/>
    <x v="0"/>
    <s v="No Normalizado"/>
    <s v="LICITACIÓN"/>
    <s v="SERVICIO DE SEGURIDAD Y VIGILANCIA ARMADA PARA TODAS LAS DEPENDENCIAS DE LA EEQ"/>
    <n v="1"/>
    <n v="4878604.8"/>
    <n v="4878604.8"/>
    <n v="3"/>
    <x v="2"/>
    <s v="GUEVARA JOHANA"/>
    <n v="5582"/>
    <x v="7"/>
    <m/>
    <s v="4 nov 2021: se remite pliego para revisión de CT y posterior solicitud de resolución de inicio"/>
    <s v="28 oct: informe de pertinencia favorable de la contraloria_x000a_9 nov: se solicita resolución de inicio"/>
    <m/>
    <m/>
    <n v="0"/>
    <s v="MODIFICADO"/>
    <s v="218  00111"/>
    <d v="2021-10-18T00:00:00"/>
    <m/>
    <m/>
    <m/>
  </r>
  <r>
    <x v="4"/>
    <m/>
    <n v="319"/>
    <s v="SI"/>
    <s v="FABRICACIÓN E INSTALACION DE MOBILIARIO Y RACKS PARA EL CENTRO DE OPERACIONES NORTE Y AGENCIA CALDERÓN; Y OTRAS DEPENDENCIAS11367443,941367443,94"/>
    <s v="1210120147100110"/>
    <n v="421900022"/>
    <s v="BIEN"/>
    <s v="Común"/>
    <x v="1"/>
    <m/>
    <s v="COTIZACIÓN"/>
    <s v="FABRICACIÓN E INSTALACION DE MOBILIARIO Y RACKS PARA EL CENTRO DE OPERACIONES NORTE Y AGENCIA CALDERÓN; Y OTRAS DEPENDENCIAS"/>
    <n v="1"/>
    <n v="220714.97"/>
    <n v="220714.97"/>
    <n v="3"/>
    <x v="2"/>
    <s v="GUEVARA JOHANA"/>
    <n v="5631"/>
    <x v="2"/>
    <m/>
    <m/>
    <m/>
    <m/>
    <m/>
    <n v="0"/>
    <s v="INCLUSIÓN"/>
    <s v="199  0203"/>
    <d v="2021-11-15T00:00:00"/>
    <m/>
    <m/>
    <m/>
  </r>
  <r>
    <x v="4"/>
    <m/>
    <n v="320"/>
    <s v="SI"/>
    <s v="SERVICIO DE TRANSPORTE COMERCIAL OPERATIVO CON CONDUCTOR, SECTORES CENTRO LOS CHILLOS1966190,44966190,44"/>
    <s v="3230062"/>
    <n v="643120016"/>
    <s v="SERVICIO"/>
    <s v="Común"/>
    <x v="0"/>
    <s v="Normalizado"/>
    <s v="SUBASTA INVERSA ELECTRÓNICA"/>
    <s v="SERVICIO DE TRANSPORTE COMERCIAL OPERATIVO CON CONDUCTOR, SECTORES CENTRO LOS CHILLOS"/>
    <n v="1"/>
    <n v="966190.44"/>
    <n v="966190.44"/>
    <s v="1, 2"/>
    <x v="2"/>
    <s v="MUÑOZ ANDREA"/>
    <n v="5358"/>
    <x v="3"/>
    <m/>
    <m/>
    <s v="Adjudicado - registro de contrato "/>
    <m/>
    <m/>
    <n v="0"/>
    <s v="MODIFICADO"/>
    <n v="16"/>
    <m/>
    <m/>
    <m/>
    <m/>
  </r>
  <r>
    <x v="4"/>
    <m/>
    <n v="321"/>
    <s v="SI"/>
    <s v="SERVICIO DE GUARDERIA PARA LOS HIJOS DE LOS TRABAJADORES DE LA EEQ1786000786000"/>
    <s v="3140059"/>
    <n v="933210011"/>
    <s v="SERVICIO"/>
    <s v="Común"/>
    <x v="0"/>
    <s v="Normalizado"/>
    <s v="SUBASTA INVERSA ELECTRÓNICA"/>
    <s v="SERVICIO DE GUARDERIA PARA LOS HIJOS DE LOS TRABAJADORES DE LA EEQ"/>
    <n v="1"/>
    <n v="786000"/>
    <n v="786000"/>
    <s v="1, 2"/>
    <x v="2"/>
    <s v="MUÑOZ ANDREA"/>
    <n v="5278"/>
    <x v="3"/>
    <m/>
    <m/>
    <s v="Adjudicado - registro de contrato Con fecha 27 de octubre se solicito legalización contrato"/>
    <m/>
    <m/>
    <n v="0"/>
    <m/>
    <m/>
    <m/>
    <m/>
    <m/>
    <m/>
  </r>
  <r>
    <x v="4"/>
    <m/>
    <n v="322"/>
    <s v="SI"/>
    <s v="SERVICIO DE TRANSPORTE COMERCIAL OPERATIVO CON CONDUCTOR, SECTORES PERIFÉRICAS SUR1758694,48758694,48"/>
    <s v="3230062"/>
    <n v="643120016"/>
    <s v="SERVICIO"/>
    <s v="Común"/>
    <x v="0"/>
    <s v="Normalizado"/>
    <s v="SUBASTA INVERSA ELECTRÓNICA"/>
    <s v="SERVICIO DE TRANSPORTE COMERCIAL OPERATIVO CON CONDUCTOR, SECTORES PERIFÉRICAS SUR"/>
    <n v="1"/>
    <n v="758694.48"/>
    <n v="758694.48"/>
    <s v="1, 2"/>
    <x v="2"/>
    <m/>
    <n v="5322"/>
    <x v="3"/>
    <m/>
    <m/>
    <s v="Ejecución de Contrato "/>
    <m/>
    <m/>
    <n v="0"/>
    <s v="MODIFICADO"/>
    <n v="16"/>
    <m/>
    <m/>
    <m/>
    <m/>
  </r>
  <r>
    <x v="4"/>
    <m/>
    <n v="323"/>
    <s v="SI"/>
    <s v="SERVICIO DE ABASTECIMIENTO DE COMBUSTIBLE PARA EL PARQUE AUTOMOTOR DE LA EEQ- ZONA UNIFICADA1716696,11716696,11"/>
    <s v="3220039"/>
    <n v="622910013"/>
    <s v="SERVICIO"/>
    <s v="Común"/>
    <x v="0"/>
    <m/>
    <s v="LICITACIÓN"/>
    <s v="SERVICIO DE ABASTECIMIENTO DE COMBUSTIBLE PARA EL PARQUE AUTOMOTOR DE LA EEQ- ZONA UNIFICADA"/>
    <n v="1"/>
    <n v="716696.11"/>
    <n v="716696.11"/>
    <s v="2, 3"/>
    <x v="2"/>
    <s v="RIOFRÍO PAÚL"/>
    <n v="5565"/>
    <x v="3"/>
    <m/>
    <m/>
    <s v="Pendiente migración en SOCE. 16 dic 2021"/>
    <m/>
    <m/>
    <n v="0"/>
    <s v="INCLUSIÓN"/>
    <n v="179"/>
    <m/>
    <m/>
    <m/>
    <m/>
  </r>
  <r>
    <x v="4"/>
    <m/>
    <n v="324"/>
    <s v="SI"/>
    <s v="SERVICIO DE TRANSPORTE COMERCIAL OPERATIVO CON CONDUCTOR, SECTORES NORTE1571284,72571284,72"/>
    <s v="3230062"/>
    <n v="643120016"/>
    <s v="SERVICIO"/>
    <s v="Común"/>
    <x v="0"/>
    <s v="Normalizado"/>
    <s v="SUBASTA INVERSA ELECTRÓNICA"/>
    <s v="SERVICIO DE TRANSPORTE COMERCIAL OPERATIVO CON CONDUCTOR, SECTORES NORTE"/>
    <n v="1"/>
    <n v="571284.72"/>
    <n v="571284.72"/>
    <s v="1, 2"/>
    <x v="2"/>
    <m/>
    <n v="5359"/>
    <x v="3"/>
    <m/>
    <m/>
    <m/>
    <m/>
    <m/>
    <n v="0"/>
    <s v="MODIFICADO"/>
    <n v="16"/>
    <m/>
    <m/>
    <m/>
    <m/>
  </r>
  <r>
    <x v="4"/>
    <m/>
    <n v="325"/>
    <s v="SI"/>
    <s v="SERVICIO DE EXAMENES PREOCUPACIONALES, OCUPACIONALES Y DE RETIRO1480159480159"/>
    <s v="3130059"/>
    <n v="931990311"/>
    <s v="SERVICIO"/>
    <s v="Común"/>
    <x v="0"/>
    <s v="Normalizado"/>
    <s v="SUBASTA INVERSA ELECTRÓNICA"/>
    <s v="SERVICIO DE EXAMENES PREOCUPACIONALES, OCUPACIONALES Y DE RETIRO"/>
    <n v="1"/>
    <n v="480159"/>
    <n v="480159"/>
    <s v="1, 2, 3"/>
    <x v="2"/>
    <s v="LOPEZ PABLO"/>
    <n v="5287"/>
    <x v="5"/>
    <m/>
    <m/>
    <s v="Con fecha 09 de noviembre se remite el informe de recomendación de desierto y se solicita se remita el estudio de mercado actualizado con profromas vigentes"/>
    <m/>
    <m/>
    <n v="0"/>
    <m/>
    <m/>
    <m/>
    <m/>
    <m/>
    <m/>
  </r>
  <r>
    <x v="4"/>
    <m/>
    <n v="326"/>
    <s v="SI"/>
    <s v="SERVICIO DE MANTENIMIENTO PREVENTIVO Y CORRECTIVO DE VEHICULOS HINO1455000455000"/>
    <s v="3220053"/>
    <n v="871410012"/>
    <s v="SERVICIO"/>
    <s v="Común"/>
    <x v="0"/>
    <s v="No Normalizado"/>
    <s v="LICITACIÓN"/>
    <s v="SERVICIO DE MANTENIMIENTO PREVENTIVO Y CORRECTIVO DE VEHICULOS HINO"/>
    <n v="1"/>
    <n v="560000"/>
    <n v="560000"/>
    <n v="3"/>
    <x v="2"/>
    <s v="GUEVARA JOHANA"/>
    <n v="5613"/>
    <x v="5"/>
    <m/>
    <m/>
    <e v="#N/A"/>
    <m/>
    <m/>
    <n v="0"/>
    <s v="MODIFICADO"/>
    <s v="218 0186"/>
    <d v="2021-11-10T00:00:00"/>
    <m/>
    <m/>
    <m/>
  </r>
  <r>
    <x v="4"/>
    <m/>
    <n v="327"/>
    <s v="SI"/>
    <s v="SERVICIO DE ETIQUETACION, IDENTIFICACIÓN E INVENTARIO DE MATERIALES Y BIENES QUE SE ENCUENTRAN EN LAS BODEGAS DE LA EEQ1365000365000"/>
    <s v="6400089"/>
    <s v="831150112"/>
    <s v="SERVICIO"/>
    <s v="Común"/>
    <x v="0"/>
    <s v="No Normalizado"/>
    <s v="COTIZACIÓN"/>
    <s v="SERVICIO DE ETIQUETACION, IDENTIFICACIÓN E INVENTARIO DE MATERIALES Y BIENES QUE SE ENCUENTRAN EN LAS BODEGAS DE LA EEQ"/>
    <n v="1"/>
    <n v="365000"/>
    <n v="365000"/>
    <s v="2, 3"/>
    <x v="2"/>
    <s v="HURTADO JOSE"/>
    <n v="5543"/>
    <x v="3"/>
    <m/>
    <m/>
    <s v="Por adjudicar"/>
    <n v="1"/>
    <n v="365000"/>
    <n v="365000"/>
    <s v="MODIFICADO"/>
    <n v="199"/>
    <m/>
    <m/>
    <m/>
    <m/>
  </r>
  <r>
    <x v="4"/>
    <s v="USI"/>
    <n v="328"/>
    <s v="SI"/>
    <s v="CHOMPA VISIBLE IGNÍFUGA REFLECTIVO1752170297840"/>
    <s v="3100034 3130034 "/>
    <n v="282500033"/>
    <s v="BIEN"/>
    <s v="Común"/>
    <x v="0"/>
    <s v="Normalizado"/>
    <s v="SUBASTA INVERSA ELECTRÓNICA"/>
    <s v="CHOMPA VISIBLE IGNÍFUGA REFLECTIVO"/>
    <n v="1752"/>
    <n v="170"/>
    <n v="297840"/>
    <s v="1, 2, 3"/>
    <x v="2"/>
    <s v="LARCO DIMARY"/>
    <n v="22684"/>
    <x v="5"/>
    <d v="2021-10-11T00:00:00"/>
    <m/>
    <s v="El 08/11/21 el área solicita actualización de certificación presupuestaria"/>
    <m/>
    <m/>
    <n v="0"/>
    <m/>
    <m/>
    <m/>
    <m/>
    <m/>
    <m/>
  </r>
  <r>
    <x v="4"/>
    <m/>
    <n v="329"/>
    <s v="SI"/>
    <s v="CONSULTORIA PARA EL INVENTARIO Y AVALUO DE LOS BIENES EN SERVICIO Y EL CALCULO DEL DETERIORO DEL VAL1279000279000"/>
    <s v="6400089"/>
    <n v="831150111"/>
    <s v="CONSULTORÍA"/>
    <s v="Común"/>
    <x v="0"/>
    <m/>
    <s v="LISTA CORTA"/>
    <s v="CONSULTORIA PARA EL INVENTARIO Y AVALUO DE LOS BIENES EN SERVICIO Y EL CALCULO DEL DETERIORO DEL VAL"/>
    <n v="1"/>
    <n v="279000"/>
    <n v="279000"/>
    <s v="1, 2"/>
    <x v="2"/>
    <m/>
    <n v="5305"/>
    <x v="3"/>
    <m/>
    <m/>
    <s v="Registrado Contrato"/>
    <m/>
    <m/>
    <n v="0"/>
    <m/>
    <m/>
    <m/>
    <m/>
    <m/>
    <m/>
  </r>
  <r>
    <x v="4"/>
    <m/>
    <n v="330"/>
    <s v="SI"/>
    <s v="SERVICIO DE RASTREO SATELITAL PARA LOS VEHÍCULOS DEL PARQUE AUTOMOTOR DE LA EMPRESA.1275270,4275270,4"/>
    <s v="3220089"/>
    <n v="873400031"/>
    <s v="SERVICIO"/>
    <s v="Común"/>
    <x v="0"/>
    <s v="Normalizado"/>
    <s v="SUBASTA INVERSA ELECTRÓNICA"/>
    <s v="SERVICIO DE RASTREO SATELITAL PARA LOS VEHÍCULOS DEL PARQUE AUTOMOTOR DE LA EMPRESA."/>
    <n v="1"/>
    <n v="275270.40000000002"/>
    <n v="275270.40000000002"/>
    <s v="2, 3"/>
    <x v="2"/>
    <s v="GUEVARA JOHANA"/>
    <n v="5552"/>
    <x v="2"/>
    <m/>
    <m/>
    <s v="30 sep 2021: se solicita legalización_x000a_12 oct: especialistas de la GAF piden cambios en la fase"/>
    <m/>
    <m/>
    <n v="0"/>
    <m/>
    <m/>
    <m/>
    <m/>
    <m/>
    <m/>
  </r>
  <r>
    <x v="4"/>
    <m/>
    <n v="331"/>
    <s v="SI"/>
    <s v="SERVICIO DE GALVANIZADO1247450247450"/>
    <s v="3220089"/>
    <n v="882110011"/>
    <s v="SERVICIO"/>
    <s v="Común"/>
    <x v="0"/>
    <s v="Normalizado"/>
    <s v="SUBASTA INVERSA ELECTRÓNICA"/>
    <s v="SERVICIO DE GALVANIZADO"/>
    <n v="1"/>
    <n v="247450"/>
    <n v="247450"/>
    <n v="3"/>
    <x v="2"/>
    <s v="LOPEZ PABLO"/>
    <n v="5615"/>
    <x v="5"/>
    <m/>
    <m/>
    <e v="#N/A"/>
    <m/>
    <m/>
    <n v="0"/>
    <s v="MODIFICADO"/>
    <n v="198"/>
    <d v="2021-11-15T00:00:00"/>
    <m/>
    <m/>
    <m/>
  </r>
  <r>
    <x v="4"/>
    <m/>
    <n v="332"/>
    <s v="SI"/>
    <s v="ARRIENDO EDIFICIO LAS CASAS1234014,04234014,04"/>
    <s v="3230043"/>
    <n v="721120012"/>
    <s v="SERVICIO"/>
    <s v="No Aplica"/>
    <x v="0"/>
    <m/>
    <s v="ARRENDAMIENTO DE BIENES INMUEBLES"/>
    <s v="ARRIENDO EDIFICIO LAS CASAS"/>
    <n v="1"/>
    <n v="234014.04"/>
    <n v="234014.04"/>
    <s v="1, 2"/>
    <x v="2"/>
    <s v="MERINO MAURICIO"/>
    <n v="5281"/>
    <x v="3"/>
    <m/>
    <m/>
    <s v="Registrado Contrato"/>
    <m/>
    <m/>
    <n v="0"/>
    <s v="MODIFICADO"/>
    <n v="16"/>
    <m/>
    <m/>
    <m/>
    <m/>
  </r>
  <r>
    <x v="4"/>
    <m/>
    <n v="333"/>
    <s v="SI"/>
    <s v="ARRIENDO EDIFICIO EL TRANSFORMADOR1195545,4195545,4"/>
    <s v="3230043"/>
    <n v="721120012"/>
    <s v="SERVICIO"/>
    <s v="No Aplica"/>
    <x v="0"/>
    <m/>
    <s v="ARRENDAMIENTO DE BIENES INMUEBLES"/>
    <s v="ARRIENDO EDIFICIO EL TRANSFORMADOR"/>
    <n v="1"/>
    <n v="195545.4"/>
    <n v="195545.4"/>
    <s v="1, 2"/>
    <x v="2"/>
    <s v="MERINO MAURICIO"/>
    <n v="5314"/>
    <x v="3"/>
    <m/>
    <m/>
    <s v="Registrado Contrato"/>
    <m/>
    <m/>
    <n v="0"/>
    <m/>
    <m/>
    <m/>
    <m/>
    <m/>
    <m/>
  </r>
  <r>
    <x v="4"/>
    <m/>
    <n v="334"/>
    <s v="SI"/>
    <s v="CONTRATACIÓN DE PÓLIZA DE VIDA Y ANEXOS1187200187200"/>
    <s v="2000481_x000a_2000781_x000a_6000081_x000a_2000581_x000a_4210081_x000a_4220381_x000a_7430081"/>
    <s v="713200511"/>
    <s v="SERVICIO"/>
    <s v="Común"/>
    <x v="0"/>
    <s v="No Normalizado"/>
    <s v="LICITACIÓN"/>
    <s v="CONTRATACIÓN DE PÓLIZA DE VIDA Y ANEXOS"/>
    <n v="1"/>
    <n v="187200"/>
    <n v="187200"/>
    <s v="2, 3"/>
    <x v="2"/>
    <s v="MERINO MAURICIO"/>
    <n v="5505"/>
    <x v="0"/>
    <m/>
    <m/>
    <s v="25 Octub 2021:Solicitud devuelta a presupuesto para anulación de certificación presupuestaria"/>
    <m/>
    <m/>
    <n v="0"/>
    <s v="MODIFICADO"/>
    <n v="211"/>
    <m/>
    <m/>
    <m/>
    <m/>
  </r>
  <r>
    <x v="4"/>
    <m/>
    <n v="335"/>
    <s v="SI"/>
    <s v="ARRIENDO EDIFICIO ALVAREZ1187119,48187119,48"/>
    <s v="3230043"/>
    <n v="721120012"/>
    <s v="SERVICIO"/>
    <s v="No Aplica"/>
    <x v="0"/>
    <m/>
    <s v="ARRENDAMIENTO DE BIENES INMUEBLES"/>
    <s v="ARRIENDO EDIFICIO ALVAREZ"/>
    <n v="1"/>
    <n v="187119.48"/>
    <n v="187119.48"/>
    <s v="1, 2"/>
    <x v="2"/>
    <s v="MERINO MAURICIO"/>
    <n v="5449"/>
    <x v="3"/>
    <m/>
    <m/>
    <s v="Registrado Contrato"/>
    <m/>
    <m/>
    <n v="0"/>
    <m/>
    <m/>
    <m/>
    <m/>
    <m/>
    <m/>
  </r>
  <r>
    <x v="4"/>
    <m/>
    <n v="336"/>
    <s v="SI"/>
    <s v="MONTACARGA ELECTRICO DE 3 TONELADAS361490184470"/>
    <s v="1210120147100110 "/>
    <n v="435500011"/>
    <s v="BIEN"/>
    <s v="Común"/>
    <x v="1"/>
    <s v="Normalizado"/>
    <s v="SUBASTA INVERSA ELECTRÓNICA"/>
    <s v="MONTACARGA ELECTRICO DE 3 TONELADAS"/>
    <n v="3"/>
    <n v="41767.75"/>
    <n v="125303.25"/>
    <n v="3"/>
    <x v="2"/>
    <s v="MUÑOZ ANDREA"/>
    <n v="23038"/>
    <x v="6"/>
    <m/>
    <m/>
    <m/>
    <m/>
    <m/>
    <n v="0"/>
    <s v="MODIFICADO"/>
    <n v="206"/>
    <d v="2021-11-17T00:00:00"/>
    <m/>
    <m/>
    <m/>
  </r>
  <r>
    <x v="4"/>
    <m/>
    <n v="337"/>
    <s v="SI"/>
    <s v="MONTACARGA DE 6 TONELADAS A DIESEL285250170500"/>
    <s v="1210120147100110 "/>
    <n v="435500011"/>
    <s v="BIEN"/>
    <s v="Común"/>
    <x v="1"/>
    <s v="Normalizado"/>
    <s v="SUBASTA INVERSA ELECTRÓNICA"/>
    <s v="MONTACARGA DE 6 TONELADAS A DIESEL"/>
    <n v="2"/>
    <n v="85250"/>
    <n v="170500"/>
    <s v="2, 3"/>
    <x v="2"/>
    <s v="GUEVARA JOHANA"/>
    <n v="22712"/>
    <x v="5"/>
    <m/>
    <m/>
    <s v="26 oct: se solicita resolucion de inicio_x000a_10 nov: e recibe acta de preguntas, respuestas y aclaraciones legalizada"/>
    <m/>
    <m/>
    <n v="0"/>
    <m/>
    <m/>
    <m/>
    <m/>
    <m/>
    <m/>
  </r>
  <r>
    <x v="4"/>
    <m/>
    <n v="338"/>
    <s v="SI"/>
    <s v="SERVICIO DE ENDEREZADA, PINTURA DE CARROCERÍA Y TRABAJOS EN FIBRA DE VIDRIO1140000140000"/>
    <s v="3220053"/>
    <n v="871410514"/>
    <s v="SERVICIO"/>
    <s v="Común"/>
    <x v="0"/>
    <s v="Normalizado"/>
    <s v="SUBASTA INVERSA ELECTRÓNICA"/>
    <s v="SERVICIO DE ENDEREZADA, PINTURA DE CARROCERÍA Y TRABAJOS EN FIBRA DE VIDRIO"/>
    <n v="1"/>
    <n v="140000"/>
    <n v="140000"/>
    <s v="1, 2"/>
    <x v="2"/>
    <s v="ANDRADE OLGA"/>
    <n v="5368"/>
    <x v="3"/>
    <m/>
    <m/>
    <s v="Adjudicado -Registro de contrato (PORTAL)_x000a_El  15/10/2021, se solicitó la elaboración del contrato"/>
    <m/>
    <m/>
    <n v="0"/>
    <s v="MODIFICADO"/>
    <n v="65"/>
    <m/>
    <m/>
    <m/>
    <m/>
  </r>
  <r>
    <x v="4"/>
    <m/>
    <n v="339"/>
    <s v="SI"/>
    <s v="CONTRATACIÓN DE AUDITORÍA EXTERNA PARA EXPRESAR UNA OPINIÓN SOBRE LA RAZONABILIDAD DE LOS ESTADOS FINANCIEROS INDIVIDUALES Y CONSOLIDADOS DE LA EMPRESA ELÉCTRICA QUITO S.A., POR EL EJERCICIO ECONÓMICO TERMINADO DE LOS AÑOS 2019 Y 20201120000120000"/>
    <s v="6000056"/>
    <s v="822110111"/>
    <s v="CONSULTORÍA"/>
    <m/>
    <x v="0"/>
    <m/>
    <s v="CONTRATACIÓN DIRECTA"/>
    <s v="CONTRATACIÓN DE AUDITORÍA EXTERNA PARA EXPRESAR UNA OPINIÓN SOBRE LA RAZONABILIDAD DE LOS ESTADOS FINANCIEROS INDIVIDUALES Y CONSOLIDADOS DE LA EMPRESA ELÉCTRICA QUITO S.A., POR EL EJERCICIO ECONÓMICO TERMINADO DE LOS AÑOS 2019 Y 2020"/>
    <s v="1"/>
    <n v="63986"/>
    <n v="63986"/>
    <n v="3"/>
    <x v="2"/>
    <s v="MANTILLA DANIEL"/>
    <n v="5599"/>
    <x v="3"/>
    <m/>
    <m/>
    <s v="28 10 2021: Se solicita documentacion para revision_x000a_12/11/2021: Apertura de ofertas"/>
    <m/>
    <m/>
    <n v="0"/>
    <s v="MODIFICADO"/>
    <s v="148    0134"/>
    <d v="2021-10-27T00:00:00"/>
    <m/>
    <m/>
    <m/>
  </r>
  <r>
    <x v="4"/>
    <m/>
    <n v="340"/>
    <s v="SI"/>
    <s v="SILLON ERGONÓMICO GRADUABLE 5 POSICIONES220540118800"/>
    <s v="1210120147100110 "/>
    <n v="3811102176"/>
    <s v="BIEN"/>
    <s v="Común"/>
    <x v="1"/>
    <s v="Normalizado"/>
    <s v="SUBASTA INVERSA ELECTRÓNICA"/>
    <s v="SILLON ERGONÓMICO GRADUABLE 5 POSICIONES"/>
    <n v="220"/>
    <n v="540"/>
    <n v="118800"/>
    <s v="1, 2"/>
    <x v="2"/>
    <s v="URBANO MARGARITA"/>
    <n v="22610"/>
    <x v="3"/>
    <m/>
    <m/>
    <s v="Adjudicado - Registro de Contratos"/>
    <m/>
    <m/>
    <n v="0"/>
    <m/>
    <m/>
    <m/>
    <m/>
    <m/>
    <m/>
  </r>
  <r>
    <x v="4"/>
    <s v="USI"/>
    <n v="341"/>
    <s v="SI"/>
    <s v="CAMISA JEAN CON CINTA REFLECTIVA TIPO II475724,82118068,74"/>
    <s v="3100034 3130034 "/>
    <n v="881220014"/>
    <s v="BIEN"/>
    <s v="Común"/>
    <x v="0"/>
    <s v="Normalizado"/>
    <s v="CATÁLOGO ELECTRÓNICO"/>
    <s v="CAMISA JEAN CON CINTA REFLECTIVA TIPO II"/>
    <n v="4757"/>
    <n v="24.82"/>
    <n v="118068.74"/>
    <s v="1, 2, 3"/>
    <x v="2"/>
    <s v="ANDRADE OLGA"/>
    <n v="22679"/>
    <x v="3"/>
    <m/>
    <m/>
    <s v="Emisión de orden de compra"/>
    <m/>
    <m/>
    <n v="0"/>
    <m/>
    <m/>
    <m/>
    <m/>
    <m/>
    <m/>
  </r>
  <r>
    <x v="4"/>
    <s v="USI"/>
    <n v="342"/>
    <s v="SI"/>
    <s v="TERNO IMPERMEABLE CON CINTA REFLECTIVA  CHOMPA Y PANTALÓN 149377,77116110,61"/>
    <s v="3100034 3130034 "/>
    <n v="881220011"/>
    <s v="BIEN"/>
    <s v="Común"/>
    <x v="0"/>
    <s v="Normalizado"/>
    <s v="CATÁLOGO ELECTRÓNICO"/>
    <s v="TERNO IMPERMEABLE CON CINTA REFLECTIVA  CHOMPA Y PANTALÓN "/>
    <n v="1493"/>
    <n v="77.77"/>
    <n v="116110.61"/>
    <s v="1, 2, 3"/>
    <x v="2"/>
    <s v="ANDRADE OLGA"/>
    <n v="22686"/>
    <x v="3"/>
    <m/>
    <m/>
    <s v="Emisión de orden de compra"/>
    <m/>
    <m/>
    <n v="0"/>
    <m/>
    <m/>
    <m/>
    <m/>
    <m/>
    <m/>
  </r>
  <r>
    <x v="4"/>
    <m/>
    <n v="343"/>
    <s v="SI"/>
    <s v="SILLA CHUKUY CÓDIGO S C357296,48105843,36"/>
    <s v="1210120147100110"/>
    <s v="3811100021"/>
    <s v="BIEN"/>
    <s v="Común"/>
    <x v="1"/>
    <s v="Normalizado"/>
    <s v="CATÁLOGO ELECTRÓNICO"/>
    <s v="SILLA CHUKUY CÓDIGO S C"/>
    <n v="90"/>
    <n v="296.48"/>
    <n v="26683.200000000001"/>
    <s v="1, 2, 3"/>
    <x v="2"/>
    <s v="TIPANTA TANIA"/>
    <n v="22609"/>
    <x v="3"/>
    <m/>
    <m/>
    <s v="CE-20210002016193_x000a_CE-20210002016203_x000a_CE-20210002016299"/>
    <m/>
    <m/>
    <n v="0"/>
    <s v="MODIFICADO"/>
    <s v="199  0203"/>
    <d v="2021-11-15T00:00:00"/>
    <m/>
    <m/>
    <m/>
  </r>
  <r>
    <x v="4"/>
    <m/>
    <n v="344"/>
    <s v="SI"/>
    <s v="MONTACARGA DUAL  GASOLINA GAS  4 TONELADAS17150071500"/>
    <s v="1210120147100110 "/>
    <n v="435500011"/>
    <s v="BIEN"/>
    <s v="Común"/>
    <x v="1"/>
    <s v="Normalizado"/>
    <s v="SUBASTA INVERSA ELECTRÓNICA"/>
    <s v="MONTACARGA DUAL  GASOLINA GAS  4 TONELADAS"/>
    <n v="1"/>
    <n v="71500"/>
    <n v="71500"/>
    <s v="2, 3"/>
    <x v="2"/>
    <s v="GUEVARA JOHANA"/>
    <n v="22712"/>
    <x v="5"/>
    <m/>
    <m/>
    <s v="26 oct: se solicita resolucion de inicio_x000a_10 nov: e recibe acta de preguntas, respuestas y aclaraciones legalizada"/>
    <m/>
    <m/>
    <n v="0"/>
    <m/>
    <m/>
    <m/>
    <m/>
    <m/>
    <m/>
  </r>
  <r>
    <x v="4"/>
    <s v="USI"/>
    <n v="345"/>
    <s v="SI"/>
    <s v="PANTALÓN JEAN 14 ONZAS SIN CINTA REFLECTIVA475714,568976,5"/>
    <s v="3100034 3130034 "/>
    <n v="881220014"/>
    <s v="BIEN"/>
    <s v="Común"/>
    <x v="0"/>
    <s v="Normalizado"/>
    <s v="CATÁLOGO ELECTRÓNICO"/>
    <s v="PANTALÓN JEAN 14 ONZAS SIN CINTA REFLECTIVA"/>
    <n v="4757"/>
    <n v="14.5"/>
    <n v="68976.5"/>
    <s v="1, 2, 3"/>
    <x v="2"/>
    <m/>
    <n v="22689"/>
    <x v="3"/>
    <m/>
    <m/>
    <s v="27 sep 2021: se remite al GAF criterio jurídido para renuncia al anticipo, con el objetivo que sea suscrita la Orden de Compra._x000a_- Mediante memorando EEQ-DCP-2021-2438-ME, se realiza la distribución de la orden"/>
    <m/>
    <m/>
    <n v="0"/>
    <m/>
    <m/>
    <m/>
    <m/>
    <m/>
    <m/>
  </r>
  <r>
    <x v="4"/>
    <m/>
    <n v="346"/>
    <s v="SI"/>
    <s v="ARRIENDO NUEVA CONSTRUCCIÓN EDIFICIO ALVAREZ168832,4868832,48"/>
    <s v="3230043"/>
    <n v="721120012"/>
    <s v="SERVICIO"/>
    <s v="No Aplica"/>
    <x v="0"/>
    <m/>
    <s v="ARRENDAMIENTO DE BIENES INMUEBLES"/>
    <s v="ARRIENDO NUEVA CONSTRUCCIÓN EDIFICIO ALVAREZ"/>
    <n v="1"/>
    <n v="68832.479999999996"/>
    <n v="68832.479999999996"/>
    <s v="1, 2"/>
    <x v="2"/>
    <m/>
    <n v="5381"/>
    <x v="3"/>
    <m/>
    <m/>
    <s v="Registrado Contrato"/>
    <m/>
    <m/>
    <n v="0"/>
    <m/>
    <m/>
    <m/>
    <m/>
    <m/>
    <m/>
  </r>
  <r>
    <x v="4"/>
    <m/>
    <n v="347"/>
    <s v="SI"/>
    <s v="SERVICIO DE LAVADO, ENGRASADO, PULVERIZADO  Y ENCERADO DE VEHICULOS16000060000"/>
    <s v="3220053"/>
    <n v="871410032"/>
    <s v="SERVICIO"/>
    <s v="Común"/>
    <x v="0"/>
    <s v="Normalizado"/>
    <s v="SUBASTA INVERSA ELECTRÓNICA"/>
    <s v="SERVICIO DE LAVADO, ENGRASADO, PULVERIZADO  Y ENCERADO DE VEHICULOS"/>
    <n v="1"/>
    <n v="60000"/>
    <n v="60000"/>
    <s v="1, 2"/>
    <x v="2"/>
    <m/>
    <n v="5352"/>
    <x v="3"/>
    <m/>
    <m/>
    <s v="Adjudicado - registro de contrato "/>
    <m/>
    <m/>
    <n v="0"/>
    <m/>
    <m/>
    <m/>
    <m/>
    <m/>
    <m/>
  </r>
  <r>
    <x v="4"/>
    <m/>
    <n v="348"/>
    <s v="SI"/>
    <s v="LLAVE DE CORONA TIPO TRINQUETE (MATRACA), JUEGO DE 7 PIEZAS de 1/4&quot;_x000a_a 7/8&quot;28221259784"/>
    <n v="3230037"/>
    <n v="429212011"/>
    <s v="BIEN"/>
    <s v="Común"/>
    <x v="0"/>
    <m/>
    <s v="SUBASTA INVERSA ELECTRÓNICA"/>
    <s v="LLAVE DE CORONA TIPO TRINQUETE (MATRACA), JUEGO DE 7 PIEZAS de 1/4&quot;_x000a_a 7/8&quot;"/>
    <n v="282"/>
    <n v="212"/>
    <m/>
    <s v="2, 3"/>
    <x v="1"/>
    <m/>
    <m/>
    <x v="1"/>
    <m/>
    <m/>
    <m/>
    <m/>
    <m/>
    <n v="0"/>
    <s v="ELIMINADO"/>
    <s v="194  0296"/>
    <d v="2021-12-22T00:00:00"/>
    <m/>
    <m/>
    <m/>
  </r>
  <r>
    <x v="4"/>
    <m/>
    <n v="349"/>
    <s v="SI"/>
    <s v="PERNO ESPARRAGO ACERO GALV. 13 X 152 MM  1 2 Pulg. X 6 Pulg. , 2 TUERCAS, 2 ARAN290961,9356155,28"/>
    <s v="3220031 "/>
    <n v="4299905211"/>
    <s v="BIEN"/>
    <s v="Común"/>
    <x v="0"/>
    <s v="Normalizado"/>
    <s v="SUBASTA INVERSA ELECTRÓNICA"/>
    <s v="PERNO ESPARRAGO ACERO GALV. 13 X 152 MM  1 2 Pulg. X 6 Pulg. , 2 TUERCAS, 2 ARAN"/>
    <n v="29096"/>
    <n v="1.93"/>
    <n v="56155.28"/>
    <s v="1, 2"/>
    <x v="2"/>
    <m/>
    <n v="22635"/>
    <x v="3"/>
    <m/>
    <m/>
    <s v="Adjudicado - registro de contrato "/>
    <m/>
    <m/>
    <n v="0"/>
    <s v="MODIFICADO"/>
    <n v="65"/>
    <m/>
    <m/>
    <m/>
    <m/>
  </r>
  <r>
    <x v="4"/>
    <m/>
    <n v="350"/>
    <s v="SI"/>
    <s v="MAQUINA MEDIDORA DE CONDUCTORES ELECTRICOS PARA REALIZAR Y DEVANAR BOBINAS Y ROLLOS22658053160"/>
    <s v="1210120147100110 "/>
    <n v="449170211"/>
    <s v="BIEN"/>
    <s v="Común"/>
    <x v="1"/>
    <s v="Normalizado"/>
    <s v="SUBASTA INVERSA ELECTRÓNICA"/>
    <s v="MAQUINA MEDIDORA DE CONDUCTORES ELECTRICOS PARA REALIZAR Y DEVANAR BOBINAS Y ROLLOS"/>
    <n v="2"/>
    <n v="26580"/>
    <n v="53160"/>
    <s v="2, 3"/>
    <x v="2"/>
    <s v="LARCO DIMARY"/>
    <n v="22818"/>
    <x v="3"/>
    <m/>
    <m/>
    <s v="22 octubre  2021 se solicita resolución de adjudicación a Procuraduría"/>
    <m/>
    <m/>
    <n v="0"/>
    <m/>
    <m/>
    <m/>
    <m/>
    <m/>
    <m/>
  </r>
  <r>
    <x v="4"/>
    <m/>
    <n v="351"/>
    <s v="SI"/>
    <s v="BARRERA PORTATIL PARA SEÑALIZACION20025250400"/>
    <s v="3130034 "/>
    <n v="4817001110"/>
    <s v="BIEN"/>
    <s v="Común"/>
    <x v="0"/>
    <s v="Normalizado"/>
    <s v="SUBASTA INVERSA ELECTRÓNICA"/>
    <s v="BARRERA PORTATIL PARA SEÑALIZACION"/>
    <n v="200"/>
    <n v="252"/>
    <n v="50400"/>
    <n v="3"/>
    <x v="2"/>
    <s v="LOACHAMIN KATYA"/>
    <n v="22702"/>
    <x v="5"/>
    <m/>
    <m/>
    <s v="01 ago 2021: Revisión de fase preparatoria y estudio de mercado, emisión de observaciones al área requirente. Se detecta observacion detectada en la Certificación PAC y disponibilidad presupuestaria en cuanto a partidas. "/>
    <m/>
    <m/>
    <n v="0"/>
    <s v="MODIFICADO"/>
    <n v="107"/>
    <d v="2021-10-15T00:00:00"/>
    <m/>
    <m/>
    <m/>
  </r>
  <r>
    <x v="4"/>
    <m/>
    <n v="352"/>
    <s v="SI"/>
    <s v="SERVICIO DE READECUACION DE LAS BODEGAS DE LA EEQ15000050000"/>
    <s v="6400054"/>
    <n v="547900411"/>
    <s v="SERVICIO"/>
    <s v="Común"/>
    <x v="0"/>
    <s v="Normalizado"/>
    <s v="SUBASTA INVERSA ELECTRÓNICA"/>
    <s v="SERVICIO DE READECUACION DE LAS BODEGAS DE LA EEQ"/>
    <n v="1"/>
    <n v="50000"/>
    <m/>
    <s v="2, 3"/>
    <x v="2"/>
    <m/>
    <m/>
    <x v="1"/>
    <m/>
    <m/>
    <m/>
    <m/>
    <m/>
    <n v="0"/>
    <s v="ELIMINADO"/>
    <n v="203"/>
    <d v="2021-11-15T00:00:00"/>
    <m/>
    <m/>
    <m/>
  </r>
  <r>
    <x v="4"/>
    <m/>
    <n v="353"/>
    <s v="SI"/>
    <s v="PLATINA DE ACERO LAMINADA EN CALIENTE DE 38 X 6 MM129843,7548690"/>
    <s v="3220031 "/>
    <n v="4219001154"/>
    <s v="BIEN"/>
    <s v="Común"/>
    <x v="0"/>
    <s v="Normalizado"/>
    <s v="SUBASTA INVERSA ELECTRÓNICA"/>
    <s v="PLATINA DE ACERO LAMINADA EN CALIENTE DE 38 X 6 MM"/>
    <n v="12984"/>
    <n v="3.75"/>
    <n v="48690"/>
    <s v="2, 3"/>
    <x v="2"/>
    <s v="LARCO DIMARY"/>
    <n v="22734"/>
    <x v="3"/>
    <m/>
    <m/>
    <s v="21 octubre 2021 se adjudica el procedimiento"/>
    <m/>
    <m/>
    <n v="0"/>
    <s v="MODIFICADO"/>
    <n v="218"/>
    <m/>
    <m/>
    <m/>
    <m/>
  </r>
  <r>
    <x v="4"/>
    <m/>
    <n v="354"/>
    <s v="SI"/>
    <s v="B14680046800"/>
    <s v="3100064"/>
    <n v="929000014"/>
    <s v="SERVICIO"/>
    <s v="Especial"/>
    <x v="0"/>
    <m/>
    <s v="CONTRATOS ENTRE ENTIDADES PÚBLICAS O SUS SUBSIDIARIAS"/>
    <s v="PROGRAMA DE ATENCIÓN AL CLIENTE Y GENERACIÓN DE BIENESTAR LABORAL PARA EL PERSONAL DE LA EMPRESA ELÉCTRICA QUITO"/>
    <n v="1"/>
    <n v="46800"/>
    <n v="46800"/>
    <s v="1, 2"/>
    <x v="2"/>
    <s v="MERINO MAURICIO"/>
    <n v="5361"/>
    <x v="3"/>
    <m/>
    <m/>
    <s v="Registrado Contrato"/>
    <m/>
    <m/>
    <n v="0"/>
    <m/>
    <m/>
    <m/>
    <m/>
    <m/>
    <m/>
  </r>
  <r>
    <x v="4"/>
    <m/>
    <n v="355"/>
    <s v="SI"/>
    <s v="MONTACARGA ELECTRICO 1.5 TONELADAS14375043750"/>
    <s v="1210120147100110 "/>
    <n v="435500011"/>
    <s v="BIEN"/>
    <s v="Común"/>
    <x v="1"/>
    <s v="Normalizado"/>
    <s v="SUBASTA INVERSA ELECTRÓNICA"/>
    <s v="MONTACARGA ELECTRICO 1.5 TONELADAS"/>
    <n v="1"/>
    <n v="39500"/>
    <n v="39500"/>
    <n v="3"/>
    <x v="2"/>
    <s v="MUÑOZ ANDREA"/>
    <n v="23038"/>
    <x v="6"/>
    <m/>
    <m/>
    <e v="#N/A"/>
    <m/>
    <m/>
    <n v="0"/>
    <s v="MODIFICADO"/>
    <n v="206"/>
    <d v="2021-11-17T00:00:00"/>
    <m/>
    <m/>
    <m/>
  </r>
  <r>
    <x v="4"/>
    <s v="USI"/>
    <n v="356"/>
    <s v="SI"/>
    <s v="CAMISETA CUELLO REDONDO SIN MANGAS52488,2343191,04"/>
    <s v="3100034 3130034 "/>
    <n v="881220011"/>
    <s v="BIEN"/>
    <s v="Común"/>
    <x v="0"/>
    <s v="Normalizado"/>
    <s v="CATÁLOGO ELECTRÓNICO"/>
    <s v="CAMISETA CUELLO REDONDO SIN MANGAS"/>
    <n v="5248"/>
    <n v="8.23"/>
    <n v="43191.040000000001"/>
    <s v="1, 2, 3"/>
    <x v="2"/>
    <m/>
    <n v="22680"/>
    <x v="3"/>
    <m/>
    <m/>
    <s v="Emisión de orden de compra"/>
    <m/>
    <m/>
    <n v="0"/>
    <m/>
    <m/>
    <m/>
    <m/>
    <m/>
    <m/>
  </r>
  <r>
    <x v="4"/>
    <m/>
    <n v="357"/>
    <s v="SI"/>
    <s v="ARRIENDO AGENCIA EL RECREO139140,5239140,52"/>
    <s v="3230043"/>
    <n v="721120011"/>
    <s v="SERVICIO"/>
    <s v="No Aplica"/>
    <x v="0"/>
    <m/>
    <s v="ARRENDAMIENTO DE BIENES INMUEBLES"/>
    <s v="ARRIENDO AGENCIA EL RECREO"/>
    <n v="1"/>
    <n v="39140.519999999997"/>
    <n v="39140.519999999997"/>
    <s v="2, 3"/>
    <x v="2"/>
    <s v="MERINO MAURICIO"/>
    <n v="5445"/>
    <x v="3"/>
    <m/>
    <m/>
    <s v="Registrado Contrato"/>
    <m/>
    <m/>
    <n v="0"/>
    <s v="MODIFICADO"/>
    <n v="141"/>
    <m/>
    <m/>
    <m/>
    <m/>
  </r>
  <r>
    <x v="4"/>
    <s v="DTH"/>
    <n v="358"/>
    <s v="SI"/>
    <s v="CHOMPA IMPERMEABLE POLAR CON MANGAS DESPRENDIBLES100038,0538050"/>
    <s v="3100034 "/>
    <n v="881220011"/>
    <s v="BIEN"/>
    <s v="Común"/>
    <x v="0"/>
    <s v="Normalizado"/>
    <s v="CATÁLOGO ELECTRÓNICO"/>
    <s v="CHOMPA IMPERMEABLE POLAR CON MANGAS DESPRENDIBLES"/>
    <n v="1000"/>
    <n v="38.049999999999997"/>
    <m/>
    <s v="2, 3"/>
    <x v="1"/>
    <m/>
    <m/>
    <x v="1"/>
    <m/>
    <m/>
    <m/>
    <m/>
    <m/>
    <n v="0"/>
    <s v="ELIMINADO"/>
    <n v="128"/>
    <d v="2021-10-26T00:00:00"/>
    <m/>
    <m/>
    <m/>
  </r>
  <r>
    <x v="4"/>
    <m/>
    <n v="359"/>
    <s v="SI"/>
    <s v="PERFIL ACERO ESTR. ANGULO  Pulg.L Pulg. LAMINADO EN CALIENTE 40 X 40 X 6 MM40368,935920,4"/>
    <s v="3220031 "/>
    <n v="412620113"/>
    <s v="BIEN"/>
    <s v="Común"/>
    <x v="0"/>
    <s v="Normalizado"/>
    <s v="SUBASTA INVERSA ELECTRÓNICA"/>
    <s v="PERFIL ACERO ESTR. ANGULO  Pulg.L Pulg. LAMINADO EN CALIENTE 40 X 40 X 6 MM"/>
    <n v="4036"/>
    <n v="8.9"/>
    <n v="35920.400000000001"/>
    <s v="2, 3"/>
    <x v="2"/>
    <s v="GUEVARA JOHANA"/>
    <n v="22875"/>
    <x v="5"/>
    <m/>
    <m/>
    <s v="6 oct 2021: se devuelve para reforma al PAC"/>
    <n v="4036"/>
    <n v="8.9"/>
    <n v="35920.400000000001"/>
    <s v="MODIFICADO"/>
    <n v="218"/>
    <m/>
    <m/>
    <m/>
    <m/>
  </r>
  <r>
    <x v="3"/>
    <m/>
    <n v="359"/>
    <s v="SI"/>
    <s v="PERFIL ACERO ESTR. ANGULO  Pulg.L Pulg. LAMINADO EN CALIENTE 40 X 40 X 6 MM40368,935920,4"/>
    <s v="4300031 "/>
    <n v="412620113"/>
    <s v="BIEN"/>
    <s v="Común"/>
    <x v="0"/>
    <s v="Normalizado"/>
    <s v="SUBASTA INVERSA ELECTRÓNICA"/>
    <s v="PERFIL ACERO ESTR. ANGULO  Pulg.L Pulg. LAMINADO EN CALIENTE 40 X 40 X 6 MM"/>
    <n v="1800"/>
    <n v="8.9"/>
    <n v="16020"/>
    <s v="2, 3"/>
    <x v="2"/>
    <s v="GUEVARA JOHANA"/>
    <n v="22875"/>
    <x v="5"/>
    <m/>
    <m/>
    <s v="6 oct 2021: se devuelve para reforma al PAC"/>
    <n v="1800"/>
    <n v="8.9"/>
    <n v="16020"/>
    <s v="MODIFICADO"/>
    <n v="113"/>
    <m/>
    <m/>
    <m/>
    <m/>
  </r>
  <r>
    <x v="4"/>
    <m/>
    <n v="360"/>
    <s v="SI"/>
    <s v="ESCRITORIO METALICO EN L MINKA CON CAJONERA56625,135005,6"/>
    <s v="1210120147100110 "/>
    <n v="3812200351"/>
    <s v="BIEN"/>
    <s v="Común"/>
    <x v="1"/>
    <s v="Normalizado"/>
    <s v="CATÁLOGO ELECTRÓNICO"/>
    <s v="ESCRITORIO METALICO EN L MINKA CON CAJONERA"/>
    <n v="30"/>
    <n v="625.1"/>
    <n v="18753"/>
    <s v="1, 2, 3"/>
    <x v="2"/>
    <s v="TIPANTA TANIA"/>
    <n v="22609"/>
    <x v="3"/>
    <m/>
    <m/>
    <s v="CE-20210002016193_x000a_CE-20210002016203_x000a_CE-20210002016299"/>
    <m/>
    <m/>
    <n v="0"/>
    <m/>
    <m/>
    <m/>
    <m/>
    <m/>
    <m/>
  </r>
  <r>
    <x v="4"/>
    <m/>
    <n v="360"/>
    <s v="SI"/>
    <s v="ESCRITORIO METALICO EN L MINKA CON CAJONERA56625,135005,6"/>
    <s v="1210120147100110 "/>
    <n v="3812200351"/>
    <s v="BIEN"/>
    <s v="Común"/>
    <x v="1"/>
    <s v="Normalizado"/>
    <s v="CATÁLOGO ELECTRÓNICO"/>
    <s v="ESCRITORIO METALICO EN L MINKA CON CAJONERA"/>
    <n v="26"/>
    <n v="625.1"/>
    <n v="16252.6"/>
    <s v="1, 2, 3"/>
    <x v="2"/>
    <s v="UQUILLAS JAVIER"/>
    <n v="22886"/>
    <x v="3"/>
    <m/>
    <s v="Orden de Compra en estado REVISADO, no hay mas acciones que ejecutar por parte del Analista"/>
    <m/>
    <m/>
    <m/>
    <n v="0"/>
    <m/>
    <m/>
    <m/>
    <m/>
    <m/>
    <m/>
  </r>
  <r>
    <x v="4"/>
    <m/>
    <n v="361"/>
    <s v="SI"/>
    <s v="CURSO DE CERTIFICACIÓN EN PREVENCIÓN DE RIESGOS13500035000"/>
    <s v="3100064"/>
    <n v="9290000116"/>
    <s v="SERVICIO"/>
    <s v="Común"/>
    <x v="0"/>
    <s v="Normalizado"/>
    <s v="SUBASTA INVERSA ELECTRÓNICA"/>
    <s v="CURSO DE CERTIFICACIÓN EN PREVENCIÓN DE RIESGOS"/>
    <n v="1"/>
    <n v="35000"/>
    <n v="35000"/>
    <s v="1, 2"/>
    <x v="2"/>
    <m/>
    <n v="5342"/>
    <x v="3"/>
    <m/>
    <m/>
    <s v="07 oct 2021: Solicitud de elaboración y legalización del_x000a_contrato."/>
    <m/>
    <m/>
    <n v="0"/>
    <m/>
    <m/>
    <m/>
    <m/>
    <m/>
    <m/>
  </r>
  <r>
    <x v="4"/>
    <m/>
    <n v="362"/>
    <s v="SI"/>
    <s v="SERVICIO DE ABASTECIMIENTO DE COMBUSTIBLE PARA EL PARQUE AUTOMOTOR DE LA EEQ - ZONA 9134660,1434660,14"/>
    <s v="3220039"/>
    <n v="622910013"/>
    <s v="SERVICIO"/>
    <s v="Común"/>
    <x v="0"/>
    <s v="No Normalizado"/>
    <s v="MENOR CUANTÍA"/>
    <s v="SERVICIO DE ABASTECIMIENTO DE COMBUSTIBLE PARA EL PARQUE AUTOMOTOR DE LA EEQ - ZONA 9"/>
    <n v="1"/>
    <n v="34660.14"/>
    <n v="34660.14"/>
    <s v="2, 3"/>
    <x v="2"/>
    <s v="LOPEZ PABLO"/>
    <n v="5618"/>
    <x v="7"/>
    <m/>
    <m/>
    <e v="#N/A"/>
    <m/>
    <m/>
    <n v="0"/>
    <s v="MODIFICADO"/>
    <n v="65"/>
    <m/>
    <m/>
    <m/>
    <m/>
  </r>
  <r>
    <x v="4"/>
    <m/>
    <n v="363"/>
    <s v="SI"/>
    <s v="PROTECTOR SOLAR CON PROTECCIÓN CONTRA LA RADIACIÓN UVA, UVB, INFRARROJO16482134608"/>
    <s v="3130034 "/>
    <n v="353230113"/>
    <s v="BIEN"/>
    <s v="Común"/>
    <x v="0"/>
    <s v="Normalizado"/>
    <s v="SUBASTA INVERSA ELECTRÓNICA"/>
    <s v="PROTECTOR SOLAR CON PROTECCIÓN CONTRA LA RADIACIÓN UVA, UVB, INFRARROJO"/>
    <n v="1648"/>
    <n v="21"/>
    <n v="34608"/>
    <s v="1, 2, 3"/>
    <x v="2"/>
    <m/>
    <n v="22703"/>
    <x v="3"/>
    <m/>
    <m/>
    <s v="Adjudicado -Registro de contrato (PORTAL)"/>
    <m/>
    <m/>
    <n v="0"/>
    <m/>
    <m/>
    <m/>
    <m/>
    <m/>
    <m/>
  </r>
  <r>
    <x v="4"/>
    <m/>
    <n v="364"/>
    <s v="SI"/>
    <s v="LLANTA 11 R 22.5 - 16PR, LABRADO DE TRACCION   REGIONAL Y URBANO 6453634304"/>
    <n v="3220036"/>
    <n v="36113001133"/>
    <s v="BIEN"/>
    <s v="Común"/>
    <x v="0"/>
    <s v="Normalizado"/>
    <s v="CATÁLOGO ELECTRÓNICO"/>
    <s v="LLANTA 11 R 22.5 - 16PR, LABRADO DE TRACCION   REGIONAL Y URBANO "/>
    <n v="64"/>
    <n v="536"/>
    <n v="34304"/>
    <s v="2, 3"/>
    <x v="2"/>
    <s v="MUÑOZ ANDREA"/>
    <n v="22755"/>
    <x v="3"/>
    <m/>
    <m/>
    <s v="Elaboración y aceptación ordenes de compra "/>
    <m/>
    <m/>
    <n v="0"/>
    <s v="MODIFICADO"/>
    <n v="65"/>
    <m/>
    <m/>
    <m/>
    <m/>
  </r>
  <r>
    <x v="4"/>
    <m/>
    <n v="365"/>
    <s v="SI"/>
    <s v="LLANTA  LT 245 75 R16, LABRADO TODO TERRENO220154,0933899,8"/>
    <s v="3220036 "/>
    <n v="3611100220"/>
    <s v="BIEN"/>
    <s v="Común"/>
    <x v="0"/>
    <s v="Normalizado"/>
    <s v="CATÁLOGO ELECTRÓNICO"/>
    <s v="LLANTA  LT 245 75 R16, LABRADO TODO TERRENO"/>
    <n v="220"/>
    <n v="154.09"/>
    <n v="33899.800000000003"/>
    <s v="2, 3"/>
    <x v="2"/>
    <s v="MUÑOZ ANDREA"/>
    <n v="22755"/>
    <x v="3"/>
    <m/>
    <m/>
    <s v="Elaboración y aceptación ordenes de compra "/>
    <m/>
    <m/>
    <n v="0"/>
    <s v="MODIFICADO"/>
    <n v="65"/>
    <m/>
    <m/>
    <m/>
    <m/>
  </r>
  <r>
    <x v="4"/>
    <m/>
    <n v="366"/>
    <s v="SI"/>
    <s v="RESMA DE PAPEL BOND A4 DE 75 GR98673,2632166,42"/>
    <s v="6400034 "/>
    <n v="321290418"/>
    <s v="BIEN"/>
    <s v="Común"/>
    <x v="0"/>
    <s v="Normalizado"/>
    <s v="CATÁLOGO ELECTRÓNICO"/>
    <s v="RESMA DE PAPEL BOND A4 DE 75 GR"/>
    <n v="9867"/>
    <n v="3.26"/>
    <n v="32166.42"/>
    <s v="1, 2"/>
    <x v="2"/>
    <m/>
    <n v="22582"/>
    <x v="3"/>
    <m/>
    <m/>
    <s v="21 abril 2021 se realizó la adquisición  y se emitió la orden de compra"/>
    <m/>
    <m/>
    <n v="0"/>
    <m/>
    <m/>
    <m/>
    <m/>
    <m/>
    <m/>
  </r>
  <r>
    <x v="4"/>
    <m/>
    <n v="367"/>
    <s v="SI"/>
    <s v="SERVICIO DE MANTENIMIENTO PREVENTIVO Y CORRECTIVO DE MÁQUINA MEDIDORA DE CONDUCTORES ELÉCTRICOS13000030000"/>
    <s v="6400053"/>
    <n v="871540112"/>
    <s v="SERVICIO"/>
    <s v="Común"/>
    <x v="0"/>
    <s v="Normalizado"/>
    <s v="SUBASTA INVERSA ELECTRÓNICA"/>
    <s v="SERVICIO DE MANTENIMIENTO PREVENTIVO Y CORRECTIVO DE MÁQUINA MEDIDORA DE CONDUCTORES ELÉCTRICOS"/>
    <n v="1"/>
    <n v="30000"/>
    <n v="30000"/>
    <s v="2, 3"/>
    <x v="1"/>
    <s v="GUEVARA JOHANA"/>
    <n v="5529"/>
    <x v="3"/>
    <m/>
    <m/>
    <s v="30 nov 2012: se solicita elaboración yformalización de contrato"/>
    <m/>
    <m/>
    <n v="0"/>
    <s v="MODIFICADO"/>
    <n v="199"/>
    <m/>
    <m/>
    <m/>
    <m/>
  </r>
  <r>
    <x v="4"/>
    <m/>
    <n v="368"/>
    <s v="SI"/>
    <s v="MANTENIMIENTO DE MONTACARGAS ELECTRICO13000030000"/>
    <s v="6400053"/>
    <n v="871430014"/>
    <s v="SERVICIO"/>
    <s v="Común"/>
    <x v="0"/>
    <s v="Normalizado"/>
    <s v="SUBASTA INVERSA ELECTRÓNICA"/>
    <s v="MANTENIMIENTO DE MONTACARGAS ELECTRICO"/>
    <n v="1"/>
    <n v="25220.46"/>
    <n v="25220.46"/>
    <n v="3"/>
    <x v="2"/>
    <s v="MUÑOZ ANDREA"/>
    <n v="23038"/>
    <x v="6"/>
    <m/>
    <m/>
    <m/>
    <m/>
    <m/>
    <n v="0"/>
    <s v="MODIFICADO"/>
    <n v="206"/>
    <d v="2021-11-17T00:00:00"/>
    <m/>
    <m/>
    <m/>
  </r>
  <r>
    <x v="4"/>
    <m/>
    <n v="369"/>
    <s v="SI"/>
    <s v="REPUESTOS, ACCESORIOS, MATERIALES E INSUMOS AUTOMOTRICES13000030000"/>
    <s v="3220031 "/>
    <n v="431510128"/>
    <s v="BIEN"/>
    <s v="Común"/>
    <x v="0"/>
    <s v="Normalizado"/>
    <s v="SUBASTA INVERSA ELECTRÓNICA"/>
    <s v="REPUESTOS, ACCESORIOS, MATERIALES E INSUMOS AUTOMOTRICES"/>
    <n v="1"/>
    <n v="30000"/>
    <m/>
    <s v="2, 3"/>
    <x v="1"/>
    <m/>
    <m/>
    <x v="1"/>
    <m/>
    <m/>
    <m/>
    <m/>
    <m/>
    <n v="0"/>
    <s v="ELIMINADO"/>
    <n v="198"/>
    <d v="2021-11-15T00:00:00"/>
    <m/>
    <m/>
    <m/>
  </r>
  <r>
    <x v="4"/>
    <m/>
    <n v="370"/>
    <s v="SI"/>
    <s v="NAVAJA PARA ELECTRICISTA DE 4&quot; (102 MM)40571,1128799,55"/>
    <n v="3230037"/>
    <n v="429131019"/>
    <s v="BIEN"/>
    <s v="Común"/>
    <x v="0"/>
    <m/>
    <s v="SUBASTA INVERSA ELECTRÓNICA"/>
    <s v="NAVAJA PARA ELECTRICISTA DE 4&quot; (102 MM)"/>
    <n v="405"/>
    <n v="71.11"/>
    <m/>
    <s v="2, 3"/>
    <x v="1"/>
    <m/>
    <m/>
    <x v="1"/>
    <m/>
    <m/>
    <m/>
    <m/>
    <m/>
    <n v="0"/>
    <s v="ELIMINADO"/>
    <s v="194  0296"/>
    <d v="2021-12-22T00:00:00"/>
    <m/>
    <m/>
    <m/>
  </r>
  <r>
    <x v="4"/>
    <m/>
    <n v="371"/>
    <s v="SI"/>
    <s v="ARRIENDO CENTRO DE_x000a_OPERACIONES CONOCOTO12850028500"/>
    <s v="3230043"/>
    <s v="721120211"/>
    <s v="SERVICIO"/>
    <s v="No Aplica"/>
    <x v="0"/>
    <m/>
    <s v="ARRENDAMIENTO DE BIENES INMUEBLES"/>
    <s v="ARRIENDO CENTRO DE_x000a_OPERACIONES CONOCOTO"/>
    <s v="1"/>
    <n v="28500"/>
    <n v="28500"/>
    <s v="2, 3"/>
    <x v="2"/>
    <s v="MERINO MAURICIO"/>
    <n v="5479"/>
    <x v="3"/>
    <m/>
    <m/>
    <s v="Registrado Contrato"/>
    <m/>
    <m/>
    <n v="0"/>
    <s v="INCLUSIÓN"/>
    <n v="141"/>
    <m/>
    <m/>
    <m/>
    <m/>
  </r>
  <r>
    <x v="4"/>
    <m/>
    <n v="372"/>
    <s v="SI"/>
    <s v="PERFIL DE ACERO UPN 100 X 50 X 6 MM140420,1228248,48"/>
    <s v="3220031 "/>
    <n v="412510023"/>
    <s v="BIEN"/>
    <s v="Común"/>
    <x v="0"/>
    <s v="Normalizado"/>
    <s v="SUBASTA INVERSA ELECTRÓNICA"/>
    <s v="PERFIL DE ACERO UPN 100 X 50 X 6 MM"/>
    <n v="1404"/>
    <n v="20.12"/>
    <n v="28248.480000000003"/>
    <s v="2, 3"/>
    <x v="2"/>
    <s v="GUEVARA JOHANA"/>
    <n v="22875"/>
    <x v="5"/>
    <m/>
    <m/>
    <s v="6 oct 2021: se devuelve para reforma al PAC"/>
    <n v="1404"/>
    <n v="20.12"/>
    <n v="28248.480000000003"/>
    <s v="MODIFICADO"/>
    <n v="218"/>
    <m/>
    <m/>
    <m/>
    <m/>
  </r>
  <r>
    <x v="3"/>
    <m/>
    <n v="372"/>
    <s v="SI"/>
    <s v="PERFIL DE ACERO UPN 100 X 50 X 6 MM140420,1228248,48"/>
    <s v="4300031 "/>
    <n v="412510023"/>
    <s v="BIEN"/>
    <s v="Común"/>
    <x v="0"/>
    <s v="Normalizado"/>
    <s v="ÍNFIMA CUANTÍA"/>
    <s v="PERFIL DE ACERO UPN 100 X 50 X 6 MM"/>
    <n v="15"/>
    <n v="20.12"/>
    <n v="301.8"/>
    <s v="2, 3"/>
    <x v="1"/>
    <m/>
    <m/>
    <x v="0"/>
    <m/>
    <m/>
    <m/>
    <m/>
    <m/>
    <n v="0"/>
    <s v="MODIFICADO"/>
    <n v="113"/>
    <m/>
    <m/>
    <m/>
    <m/>
  </r>
  <r>
    <x v="4"/>
    <m/>
    <n v="373"/>
    <s v="SI"/>
    <s v="MANTENIMIENTO DE MONTACARGAS COMBUSTION POR VIGENCIA TECNOLOGICA127400,3227400,32"/>
    <s v="6400053"/>
    <n v="871430014"/>
    <s v="SERVICIO"/>
    <s v="Común"/>
    <x v="0"/>
    <s v="Normalizado"/>
    <s v="SUBASTA INVERSA ELECTRÓNICA"/>
    <s v="MANTENIMIENTO DE MONTACARGAS COMBUSTION POR VIGENCIA TECNOLOGICA"/>
    <n v="1"/>
    <n v="27400.32"/>
    <n v="27400.32"/>
    <s v="2, 3"/>
    <x v="2"/>
    <s v="GUEVARA JOHANA"/>
    <n v="22712"/>
    <x v="5"/>
    <m/>
    <m/>
    <s v="26 oct: se solicita resolucion de inicio_x000a_10 nov: e recibe acta de preguntas, respuestas y aclaraciones legalizada"/>
    <m/>
    <m/>
    <n v="0"/>
    <m/>
    <m/>
    <m/>
    <m/>
    <m/>
    <m/>
  </r>
  <r>
    <x v="4"/>
    <m/>
    <n v="374"/>
    <s v="SI"/>
    <s v="ACEITE HIDRAULICO INDICE DE VISCOCIDAD 102,GRADO ISO VG 32132020,627192"/>
    <s v="3220039 "/>
    <n v="333800231"/>
    <s v="BIEN"/>
    <s v="Común"/>
    <x v="0"/>
    <s v="Normalizado"/>
    <s v="SUBASTA INVERSA ELECTRÓNICA"/>
    <s v="ACEITE HIDRAULICO INDICE DE VISCOCIDAD 102,GRADO ISO VG 32"/>
    <n v="1320"/>
    <n v="20.6"/>
    <n v="27192.000000000004"/>
    <s v="1, 2"/>
    <x v="2"/>
    <m/>
    <n v="22646"/>
    <x v="3"/>
    <m/>
    <m/>
    <s v="26 octubre 2021 se notifica al administrador del contrato el estado de proceso en Ejecución del contrato para que continue la etapa contractual"/>
    <m/>
    <m/>
    <n v="0"/>
    <s v="MODIFICADO"/>
    <n v="65"/>
    <m/>
    <m/>
    <m/>
    <m/>
  </r>
  <r>
    <x v="4"/>
    <m/>
    <n v="375"/>
    <s v="SI"/>
    <s v="READECUACION DE OFICINAS12700027000"/>
    <s v="3100054"/>
    <n v="834100012"/>
    <s v="SERVICIO"/>
    <s v="Común"/>
    <x v="0"/>
    <s v="Normalizado"/>
    <s v="SUBASTA INVERSA ELECTRÓNICA"/>
    <s v="READECUACION DE OFICINAS"/>
    <n v="1"/>
    <n v="27000"/>
    <n v="27000"/>
    <s v="1, 2"/>
    <x v="1"/>
    <m/>
    <m/>
    <x v="0"/>
    <m/>
    <m/>
    <m/>
    <m/>
    <m/>
    <n v="0"/>
    <m/>
    <m/>
    <m/>
    <m/>
    <m/>
    <m/>
  </r>
  <r>
    <x v="4"/>
    <m/>
    <n v="376"/>
    <s v="SI"/>
    <s v="LLANTA 295 80 R 22.5 - 18PR,  LABRADO TRACCION    REGIONAL Y URBANO 50528,3726418,5"/>
    <s v="3220036 "/>
    <n v="36113001122"/>
    <s v="BIEN"/>
    <s v="Común"/>
    <x v="0"/>
    <s v="Normalizado"/>
    <s v="CATÁLOGO ELECTRÓNICO"/>
    <s v="LLANTA 295 80 R 22.5 - 18PR,  LABRADO TRACCION    REGIONAL Y URBANO "/>
    <n v="50"/>
    <n v="528.37"/>
    <n v="26418.5"/>
    <s v="2, 3"/>
    <x v="2"/>
    <s v="MUÑOZ ANDREA"/>
    <n v="22755"/>
    <x v="3"/>
    <m/>
    <m/>
    <s v="Elaboración y aceptación ordenes de compra "/>
    <m/>
    <m/>
    <n v="0"/>
    <s v="MODIFICADO"/>
    <n v="65"/>
    <m/>
    <m/>
    <m/>
    <m/>
  </r>
  <r>
    <x v="4"/>
    <m/>
    <n v="377"/>
    <s v="SI"/>
    <s v="TECLE MANUAL DE CADENA TIPO RATCHET, CAPACIDAD 500 KG (1/2 TON)8231225584"/>
    <n v="3230037"/>
    <n v="442320932"/>
    <s v="BIEN"/>
    <s v="Común"/>
    <x v="0"/>
    <m/>
    <s v="SUBASTA INVERSA ELECTRÓNICA"/>
    <s v="TECLE MANUAL DE CADENA TIPO RATCHET, CAPACIDAD 500 KG (1/2 TON)"/>
    <n v="82"/>
    <n v="312"/>
    <m/>
    <s v="2, 3"/>
    <x v="1"/>
    <m/>
    <m/>
    <x v="1"/>
    <m/>
    <m/>
    <m/>
    <m/>
    <m/>
    <n v="0"/>
    <s v="ELIMINADO"/>
    <s v="194  0296"/>
    <d v="2021-12-22T00:00:00"/>
    <m/>
    <m/>
    <m/>
  </r>
  <r>
    <x v="4"/>
    <s v="DTH"/>
    <n v="378"/>
    <s v="SI"/>
    <s v="CHAQUETA DE CASIMIR PARA HOMBRE31381,1325393,69"/>
    <s v="3100034 "/>
    <n v="282361227"/>
    <s v="BIEN"/>
    <s v="Común"/>
    <x v="0"/>
    <s v="Normalizado"/>
    <s v="CATÁLOGO ELECTRÓNICO"/>
    <s v="CHAQUETA DE CASIMIR PARA HOMBRE"/>
    <n v="351"/>
    <n v="72.44"/>
    <n v="25426.44"/>
    <n v="3"/>
    <x v="2"/>
    <s v="LARCO DIMARY"/>
    <n v="23029"/>
    <x v="2"/>
    <m/>
    <m/>
    <m/>
    <m/>
    <m/>
    <n v="0"/>
    <s v="MODIFICADO"/>
    <n v="128"/>
    <d v="2021-10-26T00:00:00"/>
    <m/>
    <m/>
    <m/>
  </r>
  <r>
    <x v="4"/>
    <m/>
    <n v="379"/>
    <s v="SI"/>
    <s v="LINTERNA FRONTAL LED RECARGABLE PARA CASCO20612225132"/>
    <s v="3230037"/>
    <s v="465310111"/>
    <s v="BIEN"/>
    <s v="Común"/>
    <x v="0"/>
    <m/>
    <s v="SUBASTA INVERSA ELECTRÓNICA"/>
    <s v="LINTERNA FRONTAL LED RECARGABLE PARA CASCO"/>
    <s v="206"/>
    <n v="122"/>
    <m/>
    <s v="2, 3"/>
    <x v="1"/>
    <m/>
    <m/>
    <x v="1"/>
    <m/>
    <m/>
    <m/>
    <m/>
    <m/>
    <n v="0"/>
    <s v="ELIMINADO"/>
    <s v="194  296"/>
    <s v="22/12/221"/>
    <m/>
    <m/>
    <m/>
  </r>
  <r>
    <x v="4"/>
    <m/>
    <n v="380"/>
    <s v="SI"/>
    <s v="CURSO SAP BASIS Y SAP ABAP12490024900"/>
    <s v="3100064"/>
    <n v="929000017"/>
    <s v="SERVICIO"/>
    <s v="Común"/>
    <x v="0"/>
    <s v="Normalizado"/>
    <s v="SUBASTA INVERSA ELECTRÓNICA"/>
    <s v="CURSO SAP BASIS Y SAP ABAP"/>
    <n v="1"/>
    <n v="24900"/>
    <n v="24900"/>
    <n v="3"/>
    <x v="2"/>
    <s v="TIPANTA TANIA"/>
    <n v="5435"/>
    <x v="5"/>
    <m/>
    <m/>
    <s v="26 ago 2021 : Período C1-C2, para reforma al PAC_x000a_09/11/2021: DCP remitió área usuaria para legalización de Fase preparatoria"/>
    <m/>
    <m/>
    <n v="0"/>
    <s v="MODIFICADO"/>
    <n v="21"/>
    <m/>
    <m/>
    <m/>
    <m/>
  </r>
  <r>
    <x v="4"/>
    <s v="DTH"/>
    <n v="381"/>
    <s v="SI"/>
    <s v="CHAQUETA DE CASIMIR PARA MUJER38064,7524605"/>
    <s v="3100034 "/>
    <n v="282361227"/>
    <s v="BIEN"/>
    <s v="Común"/>
    <x v="0"/>
    <s v="Normalizado"/>
    <s v="CATÁLOGO ELECTRÓNICO"/>
    <s v="CHAQUETA DE CASIMIR PARA MUJER"/>
    <n v="402"/>
    <n v="57.81"/>
    <n v="23239.620000000003"/>
    <n v="3"/>
    <x v="2"/>
    <s v="LARCO DIMARY"/>
    <n v="23020"/>
    <x v="2"/>
    <m/>
    <m/>
    <m/>
    <m/>
    <m/>
    <n v="0"/>
    <s v="MODIFICADO"/>
    <n v="128"/>
    <d v="2021-10-26T00:00:00"/>
    <m/>
    <m/>
    <m/>
  </r>
  <r>
    <x v="4"/>
    <m/>
    <n v="382"/>
    <s v="SI"/>
    <s v="LARGA VISTA (BINOCULARES) AUMENTO 10-22 X 50, (SISTEMA DE ZOOM)7930023700"/>
    <n v="3230037"/>
    <n v="481100046"/>
    <s v="BIEN"/>
    <s v="Común"/>
    <x v="0"/>
    <m/>
    <s v="SUBASTA INVERSA ELECTRÓNICA"/>
    <s v="LARGA VISTA (BINOCULARES) AUMENTO 10-22 X 50, (SISTEMA DE ZOOM)"/>
    <n v="79"/>
    <n v="300"/>
    <m/>
    <s v="2, 3"/>
    <x v="1"/>
    <m/>
    <m/>
    <x v="1"/>
    <m/>
    <m/>
    <m/>
    <m/>
    <m/>
    <n v="0"/>
    <s v="ELIMINADO"/>
    <s v="194  0296"/>
    <d v="2021-12-22T00:00:00"/>
    <m/>
    <m/>
    <m/>
  </r>
  <r>
    <x v="4"/>
    <m/>
    <n v="383"/>
    <s v="SI"/>
    <s v="ALICATE PARA ELECTRICISTA, MANGO AISLADO, LONG. TOTAL 8&quot; (204 MM)221105,4723308,87"/>
    <n v="3230037"/>
    <n v="4292112110"/>
    <s v="BIEN"/>
    <s v="Común"/>
    <x v="0"/>
    <s v="Normalizado"/>
    <s v="SUBASTA INVERSA ELECTRÓNICA"/>
    <s v="ALICATE PARA ELECTRICISTA, MANGO AISLADO, LONG. TOTAL 8&quot; (204 MM)"/>
    <n v="221"/>
    <n v="105.47"/>
    <m/>
    <s v="2, 3"/>
    <x v="1"/>
    <m/>
    <m/>
    <x v="1"/>
    <m/>
    <m/>
    <m/>
    <m/>
    <m/>
    <n v="0"/>
    <s v="MODIFICADO"/>
    <n v="194"/>
    <m/>
    <m/>
    <m/>
    <m/>
  </r>
  <r>
    <x v="4"/>
    <m/>
    <n v="384"/>
    <s v="SI"/>
    <s v="LLANTA 295 80 R 22.5 - 18PR,  LABRADO MIXTO   REGIONAL Y URBANO 42553,4323244,06"/>
    <s v="3220036 "/>
    <n v="36113001115"/>
    <s v="BIEN"/>
    <s v="Común"/>
    <x v="0"/>
    <s v="Normalizado"/>
    <s v="CATÁLOGO ELECTRÓNICO"/>
    <s v="LLANTA 295 80 R 22.5 - 18PR,  LABRADO MIXTO   REGIONAL Y URBANO "/>
    <n v="42"/>
    <n v="553.42999999999995"/>
    <n v="23244.059999999998"/>
    <s v="2, 3"/>
    <x v="2"/>
    <s v="MUÑOZ ANDREA"/>
    <n v="22755"/>
    <x v="3"/>
    <m/>
    <m/>
    <s v="Elaboración y aceptación ordenes de compra "/>
    <m/>
    <m/>
    <n v="0"/>
    <s v="MODIFICADO"/>
    <n v="65"/>
    <m/>
    <m/>
    <m/>
    <m/>
  </r>
  <r>
    <x v="4"/>
    <s v="USI"/>
    <n v="385"/>
    <s v="SI"/>
    <s v="CAMISETA EN ALGODON MANGA LARGA CON BOLSILLO Y LOGOTIPO.213610,6622769,76"/>
    <s v="3100034 3130034 "/>
    <n v="881220011"/>
    <s v="BIEN"/>
    <s v="Común"/>
    <x v="0"/>
    <s v="Normalizado"/>
    <s v="CATÁLOGO ELECTRÓNICO"/>
    <s v="CAMISETA EN ALGODON MANGA LARGA CON BOLSILLO Y LOGOTIPO."/>
    <n v="2136"/>
    <n v="10.66"/>
    <n v="22769.760000000002"/>
    <s v="1, 2, 3"/>
    <x v="2"/>
    <m/>
    <n v="22681"/>
    <x v="3"/>
    <m/>
    <m/>
    <s v="Emisión de orden de compra"/>
    <m/>
    <m/>
    <n v="0"/>
    <m/>
    <m/>
    <m/>
    <m/>
    <m/>
    <m/>
  </r>
  <r>
    <x v="4"/>
    <m/>
    <n v="386"/>
    <s v="SI"/>
    <s v="ARRIENDO  PARQUEADERO ACUÑA121880,821880,8"/>
    <s v="3230043"/>
    <n v="721120411"/>
    <s v="SERVICIO"/>
    <s v="No Aplica"/>
    <x v="0"/>
    <m/>
    <s v="ARRENDAMIENTO DE BIENES INMUEBLES"/>
    <s v="ARRIENDO  PARQUEADERO ACUÑA"/>
    <n v="1"/>
    <n v="21880.799999999999"/>
    <n v="21880.799999999999"/>
    <s v="1, 2"/>
    <x v="2"/>
    <m/>
    <n v="5260"/>
    <x v="3"/>
    <m/>
    <m/>
    <s v="Registrado Contrato"/>
    <m/>
    <m/>
    <n v="0"/>
    <m/>
    <m/>
    <m/>
    <m/>
    <m/>
    <m/>
  </r>
  <r>
    <x v="4"/>
    <m/>
    <n v="387"/>
    <s v="SI"/>
    <s v="SILLA DE VISITA CODIGO S V152141,221462,4"/>
    <s v="1210120147100110 "/>
    <n v="3811100041"/>
    <s v="BIEN"/>
    <s v="Común"/>
    <x v="1"/>
    <s v="Normalizado"/>
    <s v="CATÁLOGO ELECTRÓNICO"/>
    <s v="SILLA DE VISITA CODIGO S V"/>
    <n v="30"/>
    <n v="141.19999999999999"/>
    <n v="4236"/>
    <s v="1, 2, 3"/>
    <x v="2"/>
    <s v="TIPANTA TANIA"/>
    <n v="22609"/>
    <x v="3"/>
    <m/>
    <m/>
    <s v="CE-20210002016193_x000a_CE-20210002016203_x000a_CE-20210002016299"/>
    <m/>
    <m/>
    <n v="0"/>
    <s v="MODIFICADO"/>
    <n v="199"/>
    <d v="2021-11-15T00:00:00"/>
    <m/>
    <m/>
    <m/>
  </r>
  <r>
    <x v="4"/>
    <m/>
    <n v="387"/>
    <s v="SI"/>
    <s v="SILLA DE VISITA CODIGO S V152141,221462,4"/>
    <s v="1210120147100110 "/>
    <n v="3811100041"/>
    <s v="BIEN"/>
    <s v="Común"/>
    <x v="1"/>
    <s v="Normalizado"/>
    <s v="CATÁLOGO ELECTRÓNICO"/>
    <s v="SILLA DE VISITA CODIGO S V"/>
    <n v="40"/>
    <n v="141.19999999999999"/>
    <n v="5648"/>
    <s v="1, 2, 3"/>
    <x v="2"/>
    <s v="UQUILLAS JAVIER"/>
    <n v="22886"/>
    <x v="3"/>
    <m/>
    <s v="Orden de Compra en estado REVISADO, no hay mas acciones que ejecutar por parte del Analista"/>
    <m/>
    <m/>
    <m/>
    <n v="0"/>
    <m/>
    <m/>
    <m/>
    <m/>
    <m/>
    <m/>
  </r>
  <r>
    <x v="4"/>
    <m/>
    <n v="388"/>
    <s v="SI"/>
    <s v="TECLE MANUAL DE CADENA TIPO RATCHET, CAPACIDAD 1.000 KG 1 TON8225520910"/>
    <n v="3230037"/>
    <n v="442320932"/>
    <s v="BIEN"/>
    <s v="Común"/>
    <x v="0"/>
    <m/>
    <s v="SUBASTA INVERSA ELECTRÓNICA"/>
    <s v="TECLE MANUAL DE CADENA TIPO RATCHET, CAPACIDAD 1.000 KG 1 TON"/>
    <n v="82"/>
    <n v="255"/>
    <m/>
    <s v="2, 3"/>
    <x v="1"/>
    <m/>
    <m/>
    <x v="1"/>
    <m/>
    <m/>
    <m/>
    <m/>
    <m/>
    <n v="0"/>
    <s v="ELIMINADO"/>
    <s v="194  0296"/>
    <d v="2021-12-22T00:00:00"/>
    <m/>
    <m/>
    <m/>
  </r>
  <r>
    <x v="4"/>
    <m/>
    <n v="389"/>
    <s v="SI"/>
    <s v="LINTERNA MANOS LIBRES, 7 LED, CON PILAS185111,0820549,8"/>
    <n v="3230037"/>
    <n v="465310111"/>
    <s v="BIEN"/>
    <s v="Común"/>
    <x v="0"/>
    <m/>
    <s v="SUBASTA INVERSA ELECTRÓNICA"/>
    <s v="LINTERNA MANOS LIBRES, 7 LED, CON PILAS"/>
    <n v="185"/>
    <n v="111.08"/>
    <m/>
    <s v="2, 3"/>
    <x v="1"/>
    <m/>
    <m/>
    <x v="1"/>
    <m/>
    <m/>
    <m/>
    <m/>
    <m/>
    <n v="0"/>
    <s v="ELIMINADO"/>
    <s v="194  0269"/>
    <d v="2021-12-22T00:00:00"/>
    <m/>
    <m/>
    <m/>
  </r>
  <r>
    <x v="3"/>
    <m/>
    <n v="389"/>
    <s v="SI"/>
    <s v="LINTERNA MANOS LIBRES, 7 LED, CON PILAS185111,0820549,8"/>
    <s v="4100037 4300037 "/>
    <n v="465310111"/>
    <s v="BIEN"/>
    <s v="Común"/>
    <x v="0"/>
    <s v="Normalizado"/>
    <s v="ÍNFIMA CUANTÍA"/>
    <s v="LINTERNA MANOS LIBRES, 7 LED, CON PILAS"/>
    <n v="25"/>
    <n v="109.15"/>
    <m/>
    <s v="1, 2, 3"/>
    <x v="1"/>
    <m/>
    <m/>
    <x v="1"/>
    <m/>
    <m/>
    <m/>
    <m/>
    <m/>
    <n v="0"/>
    <s v="ELIMINADO"/>
    <n v="194"/>
    <m/>
    <m/>
    <m/>
    <m/>
  </r>
  <r>
    <x v="4"/>
    <s v="DTH"/>
    <n v="390"/>
    <s v="SI"/>
    <s v="CAMISA DE HOMBRE PARA TERNO DE CASIMIR96621,0720353,62"/>
    <s v="3100034 "/>
    <n v="282361227"/>
    <s v="BIEN"/>
    <s v="Común"/>
    <x v="0"/>
    <s v="Normalizado"/>
    <s v="CATÁLOGO ELECTRÓNICO"/>
    <s v="CAMISA DE HOMBRE PARA TERNO DE CASIMIR"/>
    <n v="1063"/>
    <n v="18.8"/>
    <n v="19984.400000000001"/>
    <n v="3"/>
    <x v="2"/>
    <s v="LARCO DIMARY"/>
    <n v="23028"/>
    <x v="2"/>
    <m/>
    <m/>
    <m/>
    <m/>
    <m/>
    <n v="0"/>
    <s v="MODIFICADO"/>
    <n v="128"/>
    <d v="2021-10-26T00:00:00"/>
    <m/>
    <m/>
    <m/>
  </r>
  <r>
    <x v="4"/>
    <m/>
    <n v="391"/>
    <s v="SI"/>
    <s v="MORDAZA PARA CABLE ACERO DIÁMETRO CABLE_x000a_3.18 MM A 12.70 MM, (0.125&quot; A 0.5&quot;), 5.000 LIBRAS.6132419764"/>
    <n v="3230037"/>
    <n v="4299905220"/>
    <s v="BIEN"/>
    <s v="Común"/>
    <x v="0"/>
    <m/>
    <s v="SUBASTA INVERSA ELECTRÓNICA"/>
    <s v="MORDAZA PARA CABLE ACERO DIÁMETRO CABLE_x000a_3.18 MM A 12.70 MM, (0.125&quot; A 0.5&quot;), 5.000 LIBRAS."/>
    <n v="61"/>
    <n v="324"/>
    <m/>
    <s v="2, 3"/>
    <x v="1"/>
    <m/>
    <m/>
    <x v="1"/>
    <m/>
    <m/>
    <m/>
    <m/>
    <m/>
    <n v="0"/>
    <s v="ELIMINADO"/>
    <s v="194  0296"/>
    <d v="2021-12-22T00:00:00"/>
    <m/>
    <m/>
    <m/>
  </r>
  <r>
    <x v="4"/>
    <m/>
    <n v="392"/>
    <s v="SI"/>
    <s v="PINTURA ESMALTE ACRÍLICO BASE AGUA COLOR GRIS BRILLANTE5003819000"/>
    <s v="3220031 "/>
    <n v="351100212"/>
    <s v="BIEN"/>
    <s v="Común"/>
    <x v="0"/>
    <s v="Normalizado"/>
    <s v="SUBASTA INVERSA ELECTRÓNICA"/>
    <s v="PINTURA ESMALTE ACRÍLICO BASE AGUA COLOR GRIS BRILLANTE"/>
    <n v="500"/>
    <n v="38"/>
    <n v="19000"/>
    <s v="2, 3"/>
    <x v="2"/>
    <s v="TIPANTA TANIA"/>
    <n v="22634"/>
    <x v="2"/>
    <m/>
    <m/>
    <s v="6 oct 2021: se procede con devolución de solicitud para reforma a la partida presupuestaria_x000a_07/10/2011: Área usuaria indica que se encuentra en trámite la reforma al PAC"/>
    <m/>
    <m/>
    <n v="0"/>
    <s v="MODIFICADO"/>
    <n v="218"/>
    <m/>
    <m/>
    <m/>
    <m/>
  </r>
  <r>
    <x v="4"/>
    <m/>
    <n v="393"/>
    <s v="SI"/>
    <s v="LLANTA P 255 70 R16, LABRADO TODO TERRENO, CAPACIDAD DE CARGA TIPO C.120153,27118392,52"/>
    <s v="3220036 "/>
    <n v="3611100233"/>
    <s v="BIEN"/>
    <s v="Común"/>
    <x v="0"/>
    <s v="Normalizado"/>
    <s v="CATÁLOGO ELECTRÓNICO"/>
    <s v="LLANTA P 255 70 R16, LABRADO TODO TERRENO, CAPACIDAD DE CARGA TIPO C."/>
    <n v="120"/>
    <n v="153.27099999999999"/>
    <n v="18392.519999999997"/>
    <s v="2, 3"/>
    <x v="2"/>
    <s v="MUÑOZ ANDREA"/>
    <n v="22755"/>
    <x v="3"/>
    <m/>
    <m/>
    <s v="Elaboración y aceptación ordenes de compra "/>
    <m/>
    <m/>
    <n v="0"/>
    <s v="MODIFICADO"/>
    <n v="65"/>
    <m/>
    <m/>
    <m/>
    <m/>
  </r>
  <r>
    <x v="4"/>
    <m/>
    <n v="394"/>
    <s v="SI"/>
    <s v="DESTORNILLADOR ELÉCTRICO, INALÁMBRICO, VELOCIDAD REGULABLE, REVERSIBLE, MANGO AJUSTABLE A 2 POSICIONES, CARGADOR A 120 V.73246,9618028,08"/>
    <n v="3230037"/>
    <n v="442320916"/>
    <s v="BIEN"/>
    <s v="Común"/>
    <x v="0"/>
    <m/>
    <s v="SUBASTA INVERSA ELECTRÓNICA"/>
    <s v="DESTORNILLADOR ELÉCTRICO, INALÁMBRICO, VELOCIDAD REGULABLE, REVERSIBLE, MANGO AJUSTABLE A 2 POSICIONES, CARGADOR A 120 V."/>
    <n v="73"/>
    <n v="246.96"/>
    <m/>
    <s v="2, 3"/>
    <x v="1"/>
    <m/>
    <m/>
    <x v="1"/>
    <m/>
    <m/>
    <m/>
    <m/>
    <m/>
    <n v="0"/>
    <s v="ELIMINADO"/>
    <s v="194  0296"/>
    <d v="2021-12-22T00:00:00"/>
    <m/>
    <m/>
    <m/>
  </r>
  <r>
    <x v="4"/>
    <m/>
    <n v="395"/>
    <s v="SI"/>
    <s v="TUBO DE ACERO NEGRO DE 4 1/2 Pulg. DE DIAMETRO, 4 MM DE ESPESOR Y 6 M DE LONGITUD16410817712"/>
    <s v="3220031 "/>
    <n v="412740011"/>
    <s v="BIEN"/>
    <s v="Común"/>
    <x v="0"/>
    <s v="Normalizado"/>
    <s v="SUBASTA INVERSA ELECTRÓNICA"/>
    <s v="TUBO DE ACERO NEGRO DE 4 1/2 Pulg. DE DIAMETRO, 4 MM DE ESPESOR Y 6 M DE LONGITUD"/>
    <n v="164"/>
    <n v="145.80000000000001"/>
    <n v="23911.200000000001"/>
    <n v="3"/>
    <x v="2"/>
    <s v="MUÑOZ ANDREA"/>
    <n v="23000"/>
    <x v="2"/>
    <m/>
    <m/>
    <e v="#N/A"/>
    <m/>
    <m/>
    <n v="0"/>
    <s v="MODIFICADO"/>
    <s v="218  0198"/>
    <d v="2021-11-15T00:00:00"/>
    <m/>
    <m/>
    <m/>
  </r>
  <r>
    <x v="4"/>
    <m/>
    <n v="396"/>
    <s v="SI"/>
    <s v="MORDAZA PARA CABLE ACSR TIPO 1656-30H,_x000a_4.500 LIBRAS, 0.31&quot; A 0.535830017400"/>
    <n v="3230037"/>
    <n v="4299905220"/>
    <s v="BIEN"/>
    <s v="Común"/>
    <x v="0"/>
    <m/>
    <s v="SUBASTA INVERSA ELECTRÓNICA"/>
    <s v="MORDAZA PARA CABLE ACSR TIPO 1656-30H,_x000a_4.500 LIBRAS, 0.31&quot; A 0.53"/>
    <n v="58"/>
    <n v="300"/>
    <m/>
    <s v="2, 3"/>
    <x v="1"/>
    <m/>
    <m/>
    <x v="1"/>
    <m/>
    <m/>
    <m/>
    <m/>
    <m/>
    <n v="0"/>
    <s v="ELIMINADO"/>
    <s v="194  0296"/>
    <d v="2021-12-22T00:00:00"/>
    <m/>
    <m/>
    <m/>
  </r>
  <r>
    <x v="4"/>
    <m/>
    <n v="397"/>
    <s v="SI"/>
    <s v="MALETA PORTAHERRAMIENTAS 23X23X30&quot;84206,6617359,44"/>
    <n v="3230037"/>
    <n v="292201115"/>
    <s v="BIEN"/>
    <s v="Común"/>
    <x v="0"/>
    <m/>
    <s v="SUBASTA INVERSA ELECTRÓNICA"/>
    <s v="MALETA PORTAHERRAMIENTAS 23X23X30&quot;"/>
    <n v="84"/>
    <n v="206.66"/>
    <m/>
    <s v="2, 3"/>
    <x v="1"/>
    <m/>
    <m/>
    <x v="1"/>
    <m/>
    <m/>
    <m/>
    <m/>
    <m/>
    <n v="0"/>
    <s v="ELIMINADO"/>
    <s v="194  0296"/>
    <d v="2021-12-22T00:00:00"/>
    <m/>
    <m/>
    <m/>
  </r>
  <r>
    <x v="4"/>
    <m/>
    <n v="398"/>
    <s v="SI"/>
    <s v="LLANTA 11 R 22.5 - 16PR, LABRADO MIXTO   REGIONAL Y URBANO 32522,9316733,76"/>
    <s v="3220036 "/>
    <n v="36113001132"/>
    <s v="BIEN"/>
    <s v="Común"/>
    <x v="0"/>
    <s v="Normalizado"/>
    <s v="CATÁLOGO ELECTRÓNICO"/>
    <s v="LLANTA 11 R 22.5 - 16PR, LABRADO MIXTO   REGIONAL Y URBANO "/>
    <n v="32"/>
    <n v="522.92999999999995"/>
    <n v="16733.759999999998"/>
    <s v="2, 3"/>
    <x v="2"/>
    <s v="MUÑOZ ANDREA"/>
    <n v="22755"/>
    <x v="3"/>
    <m/>
    <m/>
    <s v="Elaboración y aceptación ordenes de compra "/>
    <m/>
    <m/>
    <n v="0"/>
    <s v="MODIFICADO"/>
    <n v="65"/>
    <m/>
    <m/>
    <m/>
    <m/>
  </r>
  <r>
    <x v="4"/>
    <m/>
    <n v="399"/>
    <s v="SI"/>
    <s v="LLAVE AJUSTABLE, PICO DE LORO, ABERT. MAX. 1 1 2 Pulg., LONG. TOTAL 12 Pulg., MANGO AISLADO23371,216589,6"/>
    <n v="3230037"/>
    <n v="429212013"/>
    <s v="BIEN"/>
    <s v="Común"/>
    <x v="0"/>
    <s v="Normalizado"/>
    <s v="SUBASTA INVERSA ELECTRÓNICA"/>
    <s v="LLAVE AJUSTABLE, PICO DE LORO, ABERT. MAX. 1 1 2 Pulg., LONG. TOTAL 12 Pulg., MANGO AISLADO"/>
    <n v="233"/>
    <n v="71.2"/>
    <m/>
    <s v="2, 3"/>
    <x v="1"/>
    <m/>
    <m/>
    <x v="1"/>
    <m/>
    <m/>
    <m/>
    <m/>
    <m/>
    <n v="0"/>
    <s v="ELIMINADO"/>
    <s v="194  0296"/>
    <d v="2021-12-22T00:00:00"/>
    <m/>
    <m/>
    <m/>
  </r>
  <r>
    <x v="4"/>
    <m/>
    <n v="400"/>
    <s v="SI"/>
    <s v="LLAVE AJUSTABLE, PICO DE LORO, ABERT. MAX. 1 1/8&quot;, LONG. TOTAL 10&quot;, MANGO AISLADO17594,7516581,25"/>
    <n v="3230037"/>
    <n v="429212013"/>
    <s v="BIEN"/>
    <s v="Común"/>
    <x v="0"/>
    <m/>
    <s v="SUBASTA INVERSA ELECTRÓNICA"/>
    <s v="LLAVE AJUSTABLE, PICO DE LORO, ABERT. MAX. 1 1/8&quot;, LONG. TOTAL 10&quot;, MANGO AISLADO"/>
    <n v="175"/>
    <n v="94.75"/>
    <m/>
    <s v="2, 3"/>
    <x v="1"/>
    <m/>
    <m/>
    <x v="1"/>
    <m/>
    <m/>
    <m/>
    <m/>
    <m/>
    <n v="0"/>
    <s v="ELIMINADO"/>
    <s v="194  0296"/>
    <d v="2021-12-22T00:00:00"/>
    <m/>
    <m/>
    <m/>
  </r>
  <r>
    <x v="4"/>
    <m/>
    <n v="401"/>
    <s v="SI"/>
    <s v="DISPENSADOR DE PAPEL MEGAROLLO CORTE CON CUCHILLO DE ALTA CALIDAD  PAR27859,0616418,68"/>
    <s v="6400034 "/>
    <n v="3694000112"/>
    <s v="BIEN"/>
    <s v="Común"/>
    <x v="0"/>
    <s v="Normalizado"/>
    <s v="SUBASTA INVERSA ELECTRÓNICA"/>
    <s v="DISPENSADOR DE PAPEL MEGAROLLO CORTE CON CUCHILLO DE ALTA CALIDAD  PAR"/>
    <n v="278"/>
    <n v="59.06"/>
    <n v="16418.68"/>
    <s v="2, 3"/>
    <x v="2"/>
    <s v="GUEVARA JOHANA"/>
    <n v="22811"/>
    <x v="2"/>
    <m/>
    <m/>
    <s v="19 ago 2021: Reunión virtual para revisión de fase preparatoria y estudio de mercado con área usuaria."/>
    <m/>
    <m/>
    <n v="0"/>
    <m/>
    <m/>
    <m/>
    <m/>
    <m/>
    <m/>
  </r>
  <r>
    <x v="4"/>
    <m/>
    <n v="402"/>
    <s v="SI"/>
    <s v="VARILLA DE ACERO CORRUGADO, SECCION CIRCULAR, 16 MM DE DIAMETRO44043,6516074,6"/>
    <s v="3220031 "/>
    <n v="375500021"/>
    <s v="BIEN"/>
    <s v="Común"/>
    <x v="0"/>
    <s v="Normalizado"/>
    <s v="SUBASTA INVERSA ELECTRÓNICA"/>
    <s v="VARILLA DE ACERO CORRUGADO, SECCION CIRCULAR, 16 MM DE DIAMETRO"/>
    <n v="4404"/>
    <n v="4.93"/>
    <n v="21711.719999999998"/>
    <n v="3"/>
    <x v="2"/>
    <s v="ANDRADE OLGA"/>
    <n v="23002"/>
    <x v="2"/>
    <m/>
    <m/>
    <e v="#N/A"/>
    <m/>
    <m/>
    <n v="0"/>
    <s v="MODIFICADO"/>
    <s v="65  0198"/>
    <d v="2021-11-15T00:00:00"/>
    <m/>
    <m/>
    <m/>
  </r>
  <r>
    <x v="4"/>
    <m/>
    <n v="403"/>
    <s v="SI"/>
    <s v="LLANTA LT 8.25 R16  - 14PR, LABRADO MIXTO  REGIONAL Y URBANO 50315,89815794,9"/>
    <s v="3220036 "/>
    <n v="361140311"/>
    <s v="BIEN"/>
    <s v="Común"/>
    <x v="0"/>
    <s v="Normalizado"/>
    <s v="SUBASTA INVERSA ELECTRÓNICA"/>
    <s v="LLANTA LT 8.25 R16  - 14PR, LABRADO MIXTO  REGIONAL Y URBANO "/>
    <n v="50"/>
    <n v="315.89800000000002"/>
    <n v="15794.900000000001"/>
    <s v="1, 2"/>
    <x v="2"/>
    <s v="LARCO DIMARY"/>
    <n v="22581"/>
    <x v="3"/>
    <m/>
    <m/>
    <s v="21 octubre 2021 se notifica al administrador del contrato el estado de proceso en Ejecución del contrato para que continue la etapa contractual"/>
    <m/>
    <m/>
    <n v="0"/>
    <s v="MODIFICADO"/>
    <n v="65"/>
    <m/>
    <m/>
    <m/>
    <m/>
  </r>
  <r>
    <x v="4"/>
    <m/>
    <n v="404"/>
    <s v="SI"/>
    <s v="MORDAZA PARA CABLE ACERO, DIAM CABLE 0.20 Pulg. A 0.40 Pulg., 4.500 LIBRAS6125815738"/>
    <n v="3230037"/>
    <n v="4299905220"/>
    <s v="BIEN"/>
    <s v="Común"/>
    <x v="0"/>
    <m/>
    <s v="SUBASTA INVERSA ELECTRÓNICA"/>
    <s v="MORDAZA PARA CABLE ACERO, DIAM CABLE 0.20 Pulg. A 0.40 Pulg., 4.500 LIBRAS"/>
    <n v="61"/>
    <n v="258"/>
    <m/>
    <s v="2, 3"/>
    <x v="1"/>
    <m/>
    <m/>
    <x v="1"/>
    <m/>
    <m/>
    <m/>
    <m/>
    <m/>
    <n v="0"/>
    <s v="ELIMINADO"/>
    <s v="194  0296"/>
    <d v="2021-12-22T00:00:00"/>
    <m/>
    <m/>
    <m/>
  </r>
  <r>
    <x v="4"/>
    <s v="DTH"/>
    <n v="405"/>
    <s v="SI"/>
    <s v="BLUSA ESTILO EJECUTIVO83818,2215268,36"/>
    <s v="3100034 "/>
    <n v="282361227"/>
    <s v="BIEN"/>
    <s v="Común"/>
    <x v="0"/>
    <s v="Normalizado"/>
    <s v="CATÁLOGO ELECTRÓNICO"/>
    <s v="BLUSA ESTILO EJECUTIVO"/>
    <n v="887"/>
    <n v="16.27"/>
    <n v="14431.49"/>
    <n v="3"/>
    <x v="2"/>
    <s v="LARCO DIMARY"/>
    <n v="23025"/>
    <x v="2"/>
    <m/>
    <m/>
    <m/>
    <m/>
    <m/>
    <n v="0"/>
    <s v="MODIFICADO"/>
    <n v="128"/>
    <d v="2021-10-26T00:00:00"/>
    <m/>
    <m/>
    <m/>
  </r>
  <r>
    <x v="4"/>
    <m/>
    <n v="406"/>
    <s v="SI"/>
    <s v="MATERIALES, REFRIGERANTE E INSUMOS AUTOMOTRICES11500015000"/>
    <s v="3220036 "/>
    <n v="354900419"/>
    <s v="BIEN"/>
    <s v="Común"/>
    <x v="0"/>
    <s v="Normalizado"/>
    <s v="SUBASTA INVERSA ELECTRÓNICA"/>
    <s v="MATERIALES, REFRIGERANTE E INSUMOS AUTOMOTRICES"/>
    <n v="1"/>
    <n v="15000"/>
    <m/>
    <s v="2, 3"/>
    <x v="1"/>
    <m/>
    <m/>
    <x v="1"/>
    <m/>
    <m/>
    <m/>
    <m/>
    <m/>
    <n v="0"/>
    <s v="ELIMINADO"/>
    <n v="256"/>
    <d v="2021-12-02T00:00:00"/>
    <m/>
    <m/>
    <m/>
  </r>
  <r>
    <x v="4"/>
    <m/>
    <n v="407"/>
    <s v="SI"/>
    <s v="TORQUÍMETRO TIPO CLICK MANDO 3/8&quot; DE 10 A 60 NM5227014040"/>
    <s v="3230037"/>
    <s v="29212014"/>
    <s v="BIEN"/>
    <s v="Común"/>
    <x v="0"/>
    <m/>
    <s v="SUBASTA INVERSA ELECTRÓNICA"/>
    <s v="TORQUÍMETRO TIPO CLICK MANDO 3/8&quot; DE 10 A 60 NM"/>
    <s v="52"/>
    <n v="270"/>
    <m/>
    <s v="2, 3"/>
    <x v="1"/>
    <m/>
    <m/>
    <x v="1"/>
    <m/>
    <m/>
    <m/>
    <m/>
    <m/>
    <n v="0"/>
    <s v="ELIMINADO"/>
    <s v="194  0296"/>
    <d v="2021-12-22T00:00:00"/>
    <m/>
    <m/>
    <m/>
  </r>
  <r>
    <x v="4"/>
    <m/>
    <n v="408"/>
    <s v="SI"/>
    <s v="ALCOHOLÍMETRO DIGITAL7200014000"/>
    <s v="1210120147100110"/>
    <n v="4826502118"/>
    <s v="BIEN"/>
    <s v="Común"/>
    <x v="0"/>
    <s v="Normalizado"/>
    <s v="SUBASTA INVERSA ELECTRÓNICA"/>
    <s v="ALCOHOLÍMETRO DIGITAL"/>
    <n v="7"/>
    <n v="1416.67"/>
    <n v="9916.69"/>
    <n v="3"/>
    <x v="2"/>
    <s v="LOACHAMIN KATYA"/>
    <n v="22702"/>
    <x v="5"/>
    <m/>
    <m/>
    <s v="01 ago 2021: Revisión de fase preparatoria y estudio de mercado, emisión de observaciones al área requirente. Se detecta observacion detectada en la Certificación PAC y disponibilidad presupuestaria en cuanto a partidas. "/>
    <m/>
    <m/>
    <n v="0"/>
    <s v="MODIFICADO"/>
    <n v="107"/>
    <d v="2021-10-15T00:00:00"/>
    <m/>
    <m/>
    <m/>
  </r>
  <r>
    <x v="4"/>
    <m/>
    <n v="409"/>
    <s v="SI"/>
    <s v="VARILLA DE ACERO LISO, SECCION CIRCULAR, 16 MM DE DIAMETRO3498413992"/>
    <s v="3220031 "/>
    <n v="412420111"/>
    <s v="BIEN"/>
    <s v="Común"/>
    <x v="0"/>
    <s v="Normalizado"/>
    <s v="SUBASTA INVERSA ELECTRÓNICA"/>
    <s v="VARILLA DE ACERO LISO, SECCION CIRCULAR, 16 MM DE DIAMETRO"/>
    <n v="3498"/>
    <n v="5.4"/>
    <n v="18889.2"/>
    <n v="3"/>
    <x v="2"/>
    <s v="ANDRADE OLGA"/>
    <n v="23002"/>
    <x v="2"/>
    <m/>
    <m/>
    <e v="#N/A"/>
    <m/>
    <m/>
    <n v="0"/>
    <s v="MODIFICADO"/>
    <s v="65  0198"/>
    <d v="2021-11-15T00:00:00"/>
    <m/>
    <m/>
    <m/>
  </r>
  <r>
    <x v="4"/>
    <m/>
    <n v="410"/>
    <s v="SI"/>
    <s v="CONO REFLECTIVO DE SEÑALIZACION, PLASTICO ROJO-NARANJA, 70 CM ALTO30046,4813944"/>
    <s v="3130034 "/>
    <n v="3627012110"/>
    <s v="BIEN"/>
    <s v="Común"/>
    <x v="0"/>
    <s v="Normalizado"/>
    <s v="SUBASTA INVERSA ELECTRÓNICA"/>
    <s v="CONO REFLECTIVO DE SEÑALIZACION, PLASTICO ROJO-NARANJA, 70 CM ALTO"/>
    <n v="300"/>
    <n v="39.6"/>
    <n v="11880"/>
    <n v="3"/>
    <x v="2"/>
    <s v="LOACHAMIN KATYA"/>
    <n v="22702"/>
    <x v="5"/>
    <m/>
    <m/>
    <s v="01 ago 2021: Revisión de fase preparatoria y estudio de mercado, emisión de observaciones al área requirente. Se detecta observacion detectada en la Certificación PAC y disponibilidad presupuestaria en cuanto a partidas. "/>
    <m/>
    <m/>
    <n v="0"/>
    <s v="MODIFICADO"/>
    <n v="107"/>
    <d v="2021-10-15T00:00:00"/>
    <m/>
    <m/>
    <m/>
  </r>
  <r>
    <x v="4"/>
    <m/>
    <n v="411"/>
    <s v="SI"/>
    <s v="LLANTA 225 70 RIN 15 C, LABRADO TODO TERRENO, CAPACIDAD DE  CARGA C110124,924213741,662"/>
    <s v="3220036 "/>
    <n v="36111001149"/>
    <s v="BIEN"/>
    <s v="Común"/>
    <x v="0"/>
    <s v="Normalizado"/>
    <s v="CATÁLOGO ELECTRÓNICO"/>
    <s v="LLANTA 225 70 RIN 15 C, LABRADO TODO TERRENO, CAPACIDAD DE  CARGA C"/>
    <n v="110"/>
    <n v="124.9242"/>
    <n v="13741.662"/>
    <s v="2, 3"/>
    <x v="2"/>
    <s v="MUÑOZ ANDREA"/>
    <n v="22755"/>
    <x v="3"/>
    <m/>
    <m/>
    <s v="Elaboración y aceptación ordenes de compra "/>
    <m/>
    <m/>
    <n v="0"/>
    <s v="MODIFICADO"/>
    <n v="65"/>
    <m/>
    <m/>
    <m/>
    <m/>
  </r>
  <r>
    <x v="4"/>
    <m/>
    <n v="412"/>
    <s v="SI"/>
    <s v="HOJA DE PAPEL BOND 75 GR. TAMAÑO A3, RESMAS20046,513026"/>
    <s v="6400034 "/>
    <n v="3212920120"/>
    <s v="BIEN"/>
    <s v="Común"/>
    <x v="0"/>
    <s v="Normalizado"/>
    <s v="SUBASTA INVERSA ELECTRÓNICA"/>
    <s v="HOJA DE PAPEL BOND 75 GR. TAMAÑO A3, RESMAS"/>
    <n v="2004"/>
    <n v="6.5"/>
    <m/>
    <n v="3"/>
    <x v="2"/>
    <m/>
    <m/>
    <x v="1"/>
    <m/>
    <m/>
    <m/>
    <m/>
    <m/>
    <n v="0"/>
    <s v="ELIMINADO"/>
    <n v="206"/>
    <d v="2021-11-17T00:00:00"/>
    <m/>
    <m/>
    <m/>
  </r>
  <r>
    <x v="4"/>
    <m/>
    <n v="413"/>
    <s v="SI"/>
    <s v="LLANTA 275 70 R 22,5 - 16PR, LABRADO PARA TRACCION  REGIONAL Y URBANO 30426,6912800,7"/>
    <s v="3220036 "/>
    <n v="361140311"/>
    <s v="BIEN"/>
    <s v="Común"/>
    <x v="0"/>
    <s v="Normalizado"/>
    <s v="SUBASTA INVERSA ELECTRÓNICA"/>
    <s v="LLANTA 275 70 R 22,5 - 16PR, LABRADO PARA TRACCION  REGIONAL Y URBANO "/>
    <n v="30"/>
    <n v="426.69"/>
    <n v="12800.7"/>
    <s v="1, 2"/>
    <x v="2"/>
    <s v="LARCO DIMARY"/>
    <n v="22581"/>
    <x v="3"/>
    <m/>
    <m/>
    <s v="21 octubre 2021 se notifica al administrador del contrato el estado de proceso en Ejecución del contrato para que continue la etapa contractual"/>
    <m/>
    <m/>
    <n v="0"/>
    <s v="MODIFICADO"/>
    <n v="65"/>
    <m/>
    <m/>
    <m/>
    <m/>
  </r>
  <r>
    <x v="4"/>
    <m/>
    <n v="414"/>
    <s v="SI"/>
    <s v="FARO INTERMITENTE PARA SEGURIDAD, COLOR AMBAR, 12-48 V, DOMO ALTO, INSTALACIÓN PERMANENTE, DIAMETRO 6&quot;, ALTO 6&quot;, DOBLE DESTELLO, 13/21 JOULES, REF. US 7. O EQUIVALENTE8016012800"/>
    <s v="3220031 "/>
    <n v="465100211"/>
    <s v="BIEN"/>
    <s v="Común"/>
    <x v="0"/>
    <s v="Normalizado"/>
    <s v="SUBASTA INVERSA ELECTRÓNICA"/>
    <s v="FARO INTERMITENTE PARA SEGURIDAD, COLOR AMBAR, 12-48 V, DOMO ALTO, INSTALACIÓN PERMANENTE, DIAMETRO 6&quot;, ALTO 6&quot;, DOBLE DESTELLO, 13/21 JOULES, REF. US 7. O EQUIVALENTE"/>
    <n v="80"/>
    <n v="160"/>
    <n v="12800"/>
    <s v="2, 3"/>
    <x v="2"/>
    <s v="LOACHAMIN KATYA"/>
    <n v="22880"/>
    <x v="5"/>
    <m/>
    <m/>
    <s v="Trámite devuelto al especialista para reasignación Secretario 10/11/2021"/>
    <m/>
    <m/>
    <n v="0"/>
    <s v="MODIFICADO"/>
    <n v="218"/>
    <m/>
    <m/>
    <m/>
    <m/>
  </r>
  <r>
    <x v="4"/>
    <m/>
    <n v="415"/>
    <s v="SI"/>
    <s v="CORTADOR PARA PERNOS, MANGO DE ACERO8215512710"/>
    <s v="3230037"/>
    <s v="429211412"/>
    <s v="BIEN"/>
    <s v="Común"/>
    <x v="0"/>
    <m/>
    <s v="SUBASTA INVERSA ELECTRÓNICA"/>
    <s v="CORTADOR PARA PERNOS, MANGO DE ACERO"/>
    <s v="82"/>
    <n v="155"/>
    <m/>
    <s v="2, 3"/>
    <x v="1"/>
    <m/>
    <m/>
    <x v="1"/>
    <m/>
    <m/>
    <m/>
    <m/>
    <m/>
    <n v="0"/>
    <s v="ELIMINADO"/>
    <s v="194  0296"/>
    <d v="2021-12-22T00:00:00"/>
    <m/>
    <m/>
    <m/>
  </r>
  <r>
    <x v="4"/>
    <m/>
    <n v="416"/>
    <s v="SI"/>
    <s v="ARRIENDO AGENCIA PUÉLLARO112702,5712702,57"/>
    <s v="3230043"/>
    <n v="721120011"/>
    <s v="SERVICIO"/>
    <s v="No Aplica"/>
    <x v="0"/>
    <m/>
    <s v="ARRENDAMIENTO DE BIENES INMUEBLES"/>
    <s v="ARRIENDO AGENCIA PUÉLLARO"/>
    <n v="1"/>
    <n v="12702.57"/>
    <n v="12702.57"/>
    <n v="3"/>
    <x v="2"/>
    <s v="TIPANTA TANIA"/>
    <n v="5623"/>
    <x v="0"/>
    <m/>
    <m/>
    <e v="#N/A"/>
    <m/>
    <m/>
    <n v="0"/>
    <s v="MODIFICADO"/>
    <n v="198"/>
    <d v="2021-11-15T00:00:00"/>
    <m/>
    <m/>
    <m/>
  </r>
  <r>
    <x v="4"/>
    <m/>
    <n v="417"/>
    <s v="SI"/>
    <s v="SERVICIO DE ABASTECIMIENTO DE COMBUSTIBLE PARA EL PARQUE AUTOMOTOR DE LA EEQ - ZONA 1112607,5112607,51"/>
    <s v="3220039"/>
    <n v="622910013"/>
    <s v="SERVICIO"/>
    <s v="Común"/>
    <x v="0"/>
    <s v="No Normalizado"/>
    <s v="MENOR CUANTÍA"/>
    <s v="SERVICIO DE ABASTECIMIENTO DE COMBUSTIBLE PARA EL PARQUE AUTOMOTOR DE LA EEQ - ZONA 1"/>
    <n v="1"/>
    <n v="12607.51"/>
    <n v="12607.51"/>
    <s v="2, 3"/>
    <x v="1"/>
    <m/>
    <n v="5453"/>
    <x v="0"/>
    <m/>
    <m/>
    <s v="Desierto"/>
    <m/>
    <m/>
    <n v="0"/>
    <m/>
    <m/>
    <m/>
    <m/>
    <m/>
    <m/>
  </r>
  <r>
    <x v="4"/>
    <s v="DTH"/>
    <n v="418"/>
    <s v="SI"/>
    <s v="PANTALON DE CASIMIR PARA MUJER38032,8212471,6"/>
    <s v="3100034 "/>
    <n v="282361227"/>
    <s v="BIEN"/>
    <s v="Común"/>
    <x v="0"/>
    <s v="Normalizado"/>
    <s v="CATÁLOGO ELECTRÓNICO"/>
    <s v="PANTALON DE CASIMIR PARA MUJER"/>
    <n v="402"/>
    <n v="29.3"/>
    <n v="11778.6"/>
    <n v="3"/>
    <x v="2"/>
    <s v="LARCO DIMARY"/>
    <n v="23022"/>
    <x v="2"/>
    <m/>
    <m/>
    <m/>
    <m/>
    <m/>
    <n v="0"/>
    <s v="MODIFICADO"/>
    <n v="128"/>
    <d v="2021-10-26T00:00:00"/>
    <m/>
    <m/>
    <m/>
  </r>
  <r>
    <x v="4"/>
    <m/>
    <n v="419"/>
    <s v="SI"/>
    <s v="LLANTA LT 7.50 R 16, - 14PR, LABRADO MIXTO  REGIONAL Y URBANO 44280,79712355,068"/>
    <s v="3220036 "/>
    <n v="361140311"/>
    <s v="BIEN"/>
    <s v="Común"/>
    <x v="0"/>
    <s v="Normalizado"/>
    <s v="SUBASTA INVERSA ELECTRÓNICA"/>
    <s v="LLANTA LT 7.50 R 16, - 14PR, LABRADO MIXTO  REGIONAL Y URBANO "/>
    <n v="44"/>
    <n v="280.79700000000003"/>
    <n v="12355.068000000001"/>
    <s v="1, 2"/>
    <x v="2"/>
    <s v="LARCO DIMARY"/>
    <n v="22581"/>
    <x v="3"/>
    <m/>
    <m/>
    <s v="21 octubre 2021 se notifica al administrador del contrato el estado de proceso en Ejecución del contrato para que continue la etapa contractual"/>
    <m/>
    <m/>
    <n v="0"/>
    <s v="MODIFICADO"/>
    <n v="65"/>
    <m/>
    <m/>
    <m/>
    <m/>
  </r>
  <r>
    <x v="4"/>
    <m/>
    <n v="420"/>
    <s v="SI"/>
    <s v="SILLÓN  QHAPAX, CÓDIGO  S Q .26475,0912352,34"/>
    <s v="1210120147100110 "/>
    <n v="3811100001"/>
    <s v="BIEN"/>
    <s v="Común"/>
    <x v="1"/>
    <s v="Normalizado"/>
    <s v="CATÁLOGO ELECTRÓNICO"/>
    <s v="SILLÓN  QHAPAX, CÓDIGO  S Q ."/>
    <n v="20"/>
    <n v="475.09"/>
    <n v="9501.7999999999993"/>
    <s v="2, 3"/>
    <x v="2"/>
    <s v="UQUILLAS JAVIER"/>
    <n v="22813"/>
    <x v="3"/>
    <m/>
    <s v="Orden de Compra en estado REVISADO, no hay mas acciones que ejecutar por parte del Analista"/>
    <m/>
    <m/>
    <m/>
    <n v="0"/>
    <s v="MODIFICADO"/>
    <s v="199 0203"/>
    <d v="2021-11-15T00:00:00"/>
    <m/>
    <m/>
    <m/>
  </r>
  <r>
    <x v="4"/>
    <s v="DTH"/>
    <n v="421"/>
    <s v="SI"/>
    <s v="PANTALON DE CASIMIR PARA HOMBRE31339,0812232,04"/>
    <s v="3100034 "/>
    <n v="282361227"/>
    <s v="BIEN"/>
    <s v="Común"/>
    <x v="0"/>
    <s v="Normalizado"/>
    <s v="CATÁLOGO ELECTRÓNICO"/>
    <s v="PANTALON DE CASIMIR PARA HOMBRE"/>
    <n v="351"/>
    <n v="34.89"/>
    <n v="12246.39"/>
    <n v="3"/>
    <x v="2"/>
    <s v="LARCO DIMARY"/>
    <n v="23030"/>
    <x v="2"/>
    <m/>
    <m/>
    <m/>
    <m/>
    <m/>
    <n v="0"/>
    <s v="MODIFICADO"/>
    <n v="128"/>
    <d v="2021-10-26T00:00:00"/>
    <m/>
    <m/>
    <m/>
  </r>
  <r>
    <x v="4"/>
    <m/>
    <n v="422"/>
    <s v="SI"/>
    <s v="LÍNEA DE VIDA DE BANDA DE NYLON CON PVC4825012000"/>
    <n v="3230037"/>
    <n v="267300913"/>
    <s v="BIEN"/>
    <s v="Común"/>
    <x v="0"/>
    <m/>
    <s v="SUBASTA INVERSA ELECTRÓNICA"/>
    <s v="LÍNEA DE VIDA DE BANDA DE NYLON CON PVC"/>
    <n v="48"/>
    <n v="250"/>
    <m/>
    <s v="2, 3"/>
    <x v="1"/>
    <m/>
    <m/>
    <x v="1"/>
    <m/>
    <m/>
    <m/>
    <m/>
    <m/>
    <n v="0"/>
    <s v="ELIMINADO"/>
    <s v="194  0296"/>
    <d v="2021-12-22T00:00:00"/>
    <m/>
    <m/>
    <m/>
  </r>
  <r>
    <x v="4"/>
    <m/>
    <n v="423"/>
    <s v="SI"/>
    <s v="ALCOHOL ANTISEPTICO 70POR CIENTO100011,511500"/>
    <s v="6400034 "/>
    <n v="3529010429"/>
    <s v="BIEN"/>
    <s v="Común"/>
    <x v="0"/>
    <s v="Normalizado"/>
    <s v="SUBASTA INVERSA ELECTRÓNICA"/>
    <s v="ALCOHOL ANTISEPTICO 70POR CIENTO"/>
    <n v="1000"/>
    <n v="11.5"/>
    <n v="11500"/>
    <s v="2, 3"/>
    <x v="2"/>
    <m/>
    <n v="22655"/>
    <x v="3"/>
    <m/>
    <m/>
    <s v="Adjudicado - Registro de contratos"/>
    <m/>
    <m/>
    <n v="0"/>
    <m/>
    <m/>
    <m/>
    <m/>
    <m/>
    <m/>
  </r>
  <r>
    <x v="4"/>
    <m/>
    <n v="424"/>
    <s v="SI"/>
    <s v="ALCOHOL GEL ANTISEPTICO AL 70POR CIENTO DE CONCENTRACION100011,511500"/>
    <s v="6400034 "/>
    <n v="3529010431"/>
    <s v="BIEN"/>
    <s v="Común"/>
    <x v="0"/>
    <s v="Normalizado"/>
    <s v="SUBASTA INVERSA ELECTRÓNICA"/>
    <s v="ALCOHOL GEL ANTISEPTICO AL 70POR CIENTO DE CONCENTRACION"/>
    <n v="1000"/>
    <n v="11.5"/>
    <n v="11500"/>
    <s v="2, 3"/>
    <x v="2"/>
    <m/>
    <n v="22655"/>
    <x v="3"/>
    <m/>
    <m/>
    <s v="Adjudicado - Registro de contratos"/>
    <m/>
    <m/>
    <n v="0"/>
    <m/>
    <m/>
    <m/>
    <m/>
    <m/>
    <m/>
  </r>
  <r>
    <x v="4"/>
    <m/>
    <n v="425"/>
    <s v="SI"/>
    <s v="PERNO ESPARRAGO ACERO GALV. 16 X 152 MM  5 8 Pulg. X 6 Pulg. , 2 TUERCAS, 4 ARAN26904,1511163,5"/>
    <s v="3220031 "/>
    <n v="4299905211"/>
    <s v="BIEN"/>
    <s v="Común"/>
    <x v="0"/>
    <s v="Normalizado"/>
    <s v="SUBASTA INVERSA ELECTRÓNICA"/>
    <s v="PERNO ESPARRAGO ACERO GALV. 16 X 152 MM  5 8 Pulg. X 6 Pulg. , 2 TUERCAS, 4 ARAN"/>
    <n v="2690"/>
    <n v="4.1500000000000004"/>
    <n v="11163.500000000002"/>
    <s v="1, 2"/>
    <x v="2"/>
    <m/>
    <n v="22635"/>
    <x v="3"/>
    <m/>
    <m/>
    <s v="Adjudicado - registro de contrato "/>
    <m/>
    <m/>
    <n v="0"/>
    <s v="MODIFICADO"/>
    <n v="65"/>
    <m/>
    <m/>
    <m/>
    <m/>
  </r>
  <r>
    <x v="4"/>
    <m/>
    <n v="426"/>
    <s v="SI"/>
    <s v="DESTORNILLADOR ESTRELLA, MANGO Y VÁSTAGO AISLADO JUEGO 5 PIEZAS16766,8311160,61"/>
    <n v="3230037"/>
    <n v="429213312"/>
    <s v="BIEN"/>
    <s v="Común"/>
    <x v="0"/>
    <m/>
    <s v="SUBASTA INVERSA ELECTRÓNICA"/>
    <s v="DESTORNILLADOR ESTRELLA, MANGO Y VÁSTAGO AISLADO JUEGO 5 PIEZAS"/>
    <n v="167"/>
    <n v="66.83"/>
    <m/>
    <s v="2, 3"/>
    <x v="1"/>
    <m/>
    <m/>
    <x v="1"/>
    <m/>
    <m/>
    <m/>
    <m/>
    <m/>
    <n v="0"/>
    <s v="ELIMINADO"/>
    <s v="194  0296"/>
    <d v="2021-12-22T00:00:00"/>
    <m/>
    <m/>
    <m/>
  </r>
  <r>
    <x v="4"/>
    <m/>
    <n v="427"/>
    <s v="SI"/>
    <s v="DADO DE 12 PUNTAS, MANDO 1 2 Pulg.  RACHAS, JUEGO DE 27 PIEZAS MILIMÉTRICA54197,510665"/>
    <n v="3230037"/>
    <n v="4299217233"/>
    <s v="BIEN"/>
    <s v="Común"/>
    <x v="0"/>
    <s v="Normalizado"/>
    <s v="SUBASTA INVERSA ELECTRÓNICA"/>
    <s v="DADO DE 12 PUNTAS, MANDO 1 2 Pulg.  RACHAS, JUEGO DE 27 PIEZAS MILIMÉTRICA"/>
    <n v="54"/>
    <n v="197.5"/>
    <m/>
    <s v="2, 3"/>
    <x v="1"/>
    <m/>
    <m/>
    <x v="1"/>
    <m/>
    <m/>
    <m/>
    <m/>
    <m/>
    <n v="0"/>
    <s v="ELIMINADO"/>
    <s v="194  0296"/>
    <s v="g"/>
    <m/>
    <m/>
    <m/>
  </r>
  <r>
    <x v="4"/>
    <s v="USI"/>
    <n v="428"/>
    <s v="SI"/>
    <s v="BORDADOS DE ALTA CALIDAD DE HASTA 10 HILOS  TERNO JEANS 95151,1210656,8"/>
    <s v="3100034 3130034 "/>
    <n v="881220011"/>
    <s v="BIEN"/>
    <s v="Común"/>
    <x v="0"/>
    <s v="Normalizado"/>
    <s v="CATÁLOGO ELECTRÓNICO"/>
    <s v="BORDADOS DE ALTA CALIDAD DE HASTA 10 HILOS  TERNO JEANS "/>
    <n v="9515"/>
    <n v="1.1200000000000001"/>
    <n v="10656.800000000001"/>
    <s v="1, 2, 3"/>
    <x v="2"/>
    <m/>
    <n v="22675"/>
    <x v="3"/>
    <m/>
    <m/>
    <s v="27 sep 2021: se remite al GAF criterio jurídido para renuncia al anticipo, con el objetivo que sea suscrita la Orden de Compra._x000a_- Mediante memorando EEQ-DCP-2021-2438-ME, se realiza la distribución de la orden"/>
    <m/>
    <m/>
    <n v="0"/>
    <m/>
    <m/>
    <m/>
    <m/>
    <m/>
    <m/>
  </r>
  <r>
    <x v="4"/>
    <m/>
    <n v="429"/>
    <s v="SI"/>
    <s v="LLANTA LT 205 75, RIN 15, LABRADO TODO TERRENO, CAPACIDAD DE CARGA C.100104,6710467"/>
    <s v="3220036 "/>
    <n v="36111002107"/>
    <s v="BIEN"/>
    <s v="Común"/>
    <x v="0"/>
    <s v="Normalizado"/>
    <s v="CATÁLOGO ELECTRÓNICO"/>
    <s v="LLANTA LT 205 75, RIN 15, LABRADO TODO TERRENO, CAPACIDAD DE CARGA C."/>
    <n v="100"/>
    <n v="104.67"/>
    <n v="10467"/>
    <s v="2, 3"/>
    <x v="2"/>
    <s v="MUÑOZ ANDREA"/>
    <n v="22755"/>
    <x v="3"/>
    <m/>
    <m/>
    <s v="Elaboración y aceptación ordenes de compra "/>
    <m/>
    <m/>
    <n v="0"/>
    <s v="MODIFICADO"/>
    <n v="65"/>
    <m/>
    <m/>
    <m/>
    <m/>
  </r>
  <r>
    <x v="4"/>
    <m/>
    <n v="430"/>
    <s v="SI"/>
    <s v="CORREAS Y TALONERAS PARA SUJECION AL PIE DE LAS TREPADORAS54518,5910131,55"/>
    <s v="3220031 "/>
    <n v="292900011"/>
    <s v="BIEN"/>
    <s v="Común"/>
    <x v="0"/>
    <s v="Normalizado"/>
    <s v="SUBASTA INVERSA ELECTRÓNICA"/>
    <s v="CORREAS Y TALONERAS PARA SUJECION AL PIE DE LAS TREPADORAS"/>
    <n v="545"/>
    <n v="18.59"/>
    <n v="10131.549999999999"/>
    <s v="2, 3"/>
    <x v="2"/>
    <s v="URBANO MARGARITA"/>
    <n v="22710"/>
    <x v="3"/>
    <m/>
    <m/>
    <s v="Adjudicado - Registro de contratos"/>
    <m/>
    <m/>
    <n v="0"/>
    <s v="MODIFICADO"/>
    <n v="65"/>
    <m/>
    <m/>
    <m/>
    <m/>
  </r>
  <r>
    <x v="4"/>
    <m/>
    <n v="431"/>
    <s v="SI"/>
    <s v="ELECTRODO E NIFE 93POR CIENTO NIQUEL PARA FE. FUNDIDO 99, DIAMETRO 1 8 Pulg.12082,59900"/>
    <s v="3220031 "/>
    <n v="429500011"/>
    <s v="BIEN"/>
    <s v="Común"/>
    <x v="0"/>
    <s v="Normalizado"/>
    <s v="SUBASTA INVERSA ELECTRÓNICA"/>
    <s v="ELECTRODO E NIFE 93POR CIENTO NIQUEL PARA FE. FUNDIDO 99, DIAMETRO 1 8 Pulg."/>
    <n v="120"/>
    <n v="82.5"/>
    <n v="9900"/>
    <s v="2, 3"/>
    <x v="2"/>
    <s v="LARCO DIMARY"/>
    <n v="22632"/>
    <x v="3"/>
    <d v="2021-10-18T00:00:00"/>
    <m/>
    <s v="Publicado el 05/11/21; se encuentra en preguntas, respuestas y aclaraciones"/>
    <m/>
    <m/>
    <n v="0"/>
    <s v="MODIFICADO"/>
    <n v="218"/>
    <m/>
    <m/>
    <m/>
    <m/>
  </r>
  <r>
    <x v="4"/>
    <m/>
    <n v="432"/>
    <s v="SI"/>
    <s v="TUBO DE ACERO NEGRO DE 3 Pulg. DE DIAMETRO, 4 MM DE ESPESOR Y 6 M DE LONGITUD121809680"/>
    <s v="3220031 "/>
    <n v="412740011"/>
    <s v="BIEN"/>
    <s v="Común"/>
    <x v="0"/>
    <s v="Normalizado"/>
    <s v="SUBASTA INVERSA ELECTRÓNICA"/>
    <s v="TUBO DE ACERO NEGRO DE 3 Pulg. DE DIAMETRO, 4 MM DE ESPESOR Y 6 M DE LONGITUD"/>
    <n v="121"/>
    <n v="108"/>
    <n v="13068"/>
    <n v="3"/>
    <x v="2"/>
    <s v="MUÑOZ ANDREA"/>
    <n v="23000"/>
    <x v="2"/>
    <m/>
    <m/>
    <e v="#N/A"/>
    <m/>
    <m/>
    <n v="0"/>
    <s v="MODIFICADO"/>
    <s v="218  0198"/>
    <d v="2021-11-15T00:00:00"/>
    <m/>
    <m/>
    <m/>
  </r>
  <r>
    <x v="4"/>
    <m/>
    <n v="433"/>
    <s v="SI"/>
    <s v="ALICATE PARA ELECTRICISTA, MANGO AISLADO, LONG. TOTAL 9&quot; (229 MM)14168,469652,86"/>
    <n v="3230037"/>
    <n v="4292112110"/>
    <s v="BIEN"/>
    <s v="Común"/>
    <x v="0"/>
    <m/>
    <s v="SUBASTA INVERSA ELECTRÓNICA"/>
    <s v="ALICATE PARA ELECTRICISTA, MANGO AISLADO, LONG. TOTAL 9&quot; (229 MM)"/>
    <n v="141"/>
    <n v="68.459999999999994"/>
    <m/>
    <s v="2, 3"/>
    <x v="1"/>
    <m/>
    <m/>
    <x v="1"/>
    <m/>
    <m/>
    <m/>
    <m/>
    <m/>
    <n v="0"/>
    <s v="ELIMINADO"/>
    <s v="194  0296"/>
    <d v="2021-12-22T00:00:00"/>
    <m/>
    <m/>
    <m/>
  </r>
  <r>
    <x v="4"/>
    <m/>
    <n v="434"/>
    <s v="SI"/>
    <s v="DESARMADORES MIXTOS, MANGO AISLADO, JUEGO DE 8 PIEZAS 1000 V48199,469574,08"/>
    <s v="3230037"/>
    <n v="429213312"/>
    <s v="BIEN"/>
    <s v="Común"/>
    <x v="0"/>
    <s v="Normalizado"/>
    <s v="SUBASTA INVERSA ELECTRÓNICA"/>
    <s v="DESARMADORES MIXTOS, MANGO AISLADO, JUEGO DE 8 PIEZAS 1000 V"/>
    <n v="48"/>
    <n v="199.46"/>
    <m/>
    <s v="2, 3"/>
    <x v="1"/>
    <m/>
    <m/>
    <x v="1"/>
    <m/>
    <m/>
    <m/>
    <m/>
    <m/>
    <n v="0"/>
    <s v="ELIMINADO"/>
    <s v="194  0296"/>
    <d v="2021-12-22T00:00:00"/>
    <m/>
    <m/>
    <m/>
  </r>
  <r>
    <x v="3"/>
    <m/>
    <n v="434"/>
    <s v="SI"/>
    <s v="DESARMADORES MIXTOS, MANGO AISLADO, JUEGO DE 8 PIEZAS 1000 V48199,469574,08"/>
    <s v="4100037 4210037 4300037 "/>
    <n v="429213312"/>
    <s v="BIEN"/>
    <s v="Común"/>
    <x v="0"/>
    <s v="Normalizado"/>
    <s v="ÍNFIMA CUANTÍA"/>
    <s v="DESARMADORES MIXTOS, MANGO AISLADO, JUEGO DE 8 PIEZAS 1000 V"/>
    <n v="14"/>
    <n v="296.56"/>
    <m/>
    <s v="1, 2, 3"/>
    <x v="1"/>
    <m/>
    <m/>
    <x v="1"/>
    <m/>
    <m/>
    <m/>
    <m/>
    <m/>
    <n v="0"/>
    <s v="ELIMINADO"/>
    <n v="194"/>
    <m/>
    <m/>
    <m/>
    <m/>
  </r>
  <r>
    <x v="4"/>
    <m/>
    <n v="435"/>
    <s v="SI"/>
    <s v="MACARILLA HIGIÉNICA REUTILIZABLE100450,959542,75"/>
    <s v="3130034 "/>
    <s v="481600924"/>
    <s v="BIEN"/>
    <s v="Común"/>
    <x v="0"/>
    <m/>
    <s v="SUBASTA INVERSA ELECTRÓNICA"/>
    <s v="MASCARILLA HIGIÉNICA REUTILIZABLE"/>
    <s v="10045"/>
    <n v="0.95"/>
    <n v="9542.75"/>
    <s v="2, 3"/>
    <x v="1"/>
    <s v="ANDRADE OLGA"/>
    <n v="22835"/>
    <x v="4"/>
    <m/>
    <m/>
    <s v="27 oct 2021: Etapa de Preguntas y respuestas, aclaraciones_x000a_10 11 2021: Apertura de ofertas"/>
    <m/>
    <m/>
    <n v="0"/>
    <s v="INCLUSIÓN"/>
    <n v="184"/>
    <m/>
    <m/>
    <m/>
    <m/>
  </r>
  <r>
    <x v="4"/>
    <m/>
    <n v="436"/>
    <s v="SI"/>
    <s v="LLANTA 275 70 R 22,5 - 16PR, LABRADO MIXTO  REGIONAL Y URBANO 20476,719534,2"/>
    <s v="3220036 "/>
    <n v="36113001134"/>
    <s v="BIEN"/>
    <s v="Común"/>
    <x v="0"/>
    <s v="Normalizado"/>
    <s v="CATÁLOGO ELECTRÓNICO"/>
    <s v="LLANTA 275 70 R 22,5 - 16PR, LABRADO MIXTO  REGIONAL Y URBANO "/>
    <n v="20"/>
    <n v="476.71"/>
    <n v="9534.1999999999989"/>
    <s v="2, 3"/>
    <x v="2"/>
    <s v="MUÑOZ ANDREA"/>
    <n v="22755"/>
    <x v="3"/>
    <m/>
    <m/>
    <s v="Elaboración y aceptación ordenes de compra "/>
    <m/>
    <m/>
    <n v="0"/>
    <s v="MODIFICADO"/>
    <n v="65"/>
    <m/>
    <m/>
    <m/>
    <m/>
  </r>
  <r>
    <x v="4"/>
    <m/>
    <n v="437"/>
    <s v="SI"/>
    <s v="LLANTA 9.5R17.5 - 16PR, LABRADO DE TRACCION   REGIONAL Y URBANO 24389,49345,6"/>
    <s v="3220036 "/>
    <n v="361140311"/>
    <s v="BIEN"/>
    <s v="Común"/>
    <x v="0"/>
    <s v="Normalizado"/>
    <s v="SUBASTA INVERSA ELECTRÓNICA"/>
    <s v="LLANTA 9.5R17.5 - 16PR, LABRADO DE TRACCION   REGIONAL Y URBANO "/>
    <n v="24"/>
    <n v="389.4"/>
    <n v="9345.5999999999985"/>
    <s v="1, 2"/>
    <x v="2"/>
    <s v="LARCO DIMARY"/>
    <n v="22581"/>
    <x v="3"/>
    <m/>
    <m/>
    <s v="21 octubre 2021 se notifica al administrador del contrato el estado de proceso en Ejecución del contrato para que continue la etapa contractual"/>
    <m/>
    <m/>
    <n v="0"/>
    <s v="MODIFICADO"/>
    <n v="65"/>
    <m/>
    <m/>
    <m/>
    <m/>
  </r>
  <r>
    <x v="4"/>
    <m/>
    <n v="438"/>
    <s v="SI"/>
    <s v="Batería 12V libre de mantenimiento tipo seco30310,599317,7"/>
    <s v="6400034 "/>
    <n v="464200014"/>
    <s v="BIEN"/>
    <s v="Común"/>
    <x v="0"/>
    <s v="Normalizado"/>
    <s v="SUBASTA INVERSA ELECTRÓNICA"/>
    <s v="Batería 12V libre de mantenimiento tipo seco"/>
    <n v="30"/>
    <n v="310.58999999999997"/>
    <m/>
    <s v="2, 3"/>
    <x v="2"/>
    <m/>
    <m/>
    <x v="1"/>
    <m/>
    <m/>
    <e v="#N/A"/>
    <m/>
    <m/>
    <n v="0"/>
    <s v="ELIMINADO"/>
    <n v="206"/>
    <d v="2021-11-17T00:00:00"/>
    <m/>
    <m/>
    <m/>
  </r>
  <r>
    <x v="4"/>
    <m/>
    <n v="439"/>
    <s v="SI"/>
    <s v="DESTORNILLADOR PLANO, MANGO Y VÁSTAGO AISLADO JUEGO 5 PIEZAS154609240"/>
    <n v="3230037"/>
    <n v="429213312"/>
    <s v="BIEN"/>
    <s v="Común"/>
    <x v="0"/>
    <m/>
    <s v="SUBASTA INVERSA ELECTRÓNICA"/>
    <s v="DESTORNILLADOR PLANO, MANGO Y VÁSTAGO AISLADO JUEGO 5 PIEZAS"/>
    <n v="154"/>
    <n v="60"/>
    <m/>
    <s v="2, 3"/>
    <x v="1"/>
    <m/>
    <m/>
    <x v="1"/>
    <m/>
    <m/>
    <m/>
    <m/>
    <m/>
    <n v="0"/>
    <s v="ELIMINADO"/>
    <s v="194  0296"/>
    <d v="2021-12-22T00:00:00"/>
    <m/>
    <m/>
    <m/>
  </r>
  <r>
    <x v="4"/>
    <m/>
    <n v="440"/>
    <s v="SI"/>
    <s v="LIGAS 8 CM FUNDA DE 1 KG11667,68861,6"/>
    <s v="6400034 "/>
    <n v="36990001146"/>
    <s v="BIEN"/>
    <s v="Común"/>
    <x v="0"/>
    <s v="Normalizado"/>
    <s v="CATÁLOGO ELECTRÓNICO"/>
    <s v="LIGAS 8 CM FUNDA DE 1 KG"/>
    <n v="1166"/>
    <n v="7.6"/>
    <n v="8861.6"/>
    <s v="2, 3"/>
    <x v="1"/>
    <m/>
    <m/>
    <x v="0"/>
    <m/>
    <m/>
    <m/>
    <m/>
    <m/>
    <n v="0"/>
    <m/>
    <m/>
    <m/>
    <m/>
    <m/>
    <m/>
  </r>
  <r>
    <x v="4"/>
    <m/>
    <n v="441"/>
    <s v="SI"/>
    <s v="PLATINA DE ACERO LAMINADA EN CALIENTE DE 38 X 4 MM34982,58745"/>
    <s v="3220031 "/>
    <n v="4219001154"/>
    <s v="BIEN"/>
    <s v="Común"/>
    <x v="0"/>
    <s v="Normalizado"/>
    <s v="SUBASTA INVERSA ELECTRÓNICA"/>
    <s v="PLATINA DE ACERO LAMINADA EN CALIENTE DE 38 X 4 MM"/>
    <n v="3498"/>
    <n v="2.5"/>
    <n v="8745"/>
    <s v="2, 3"/>
    <x v="2"/>
    <s v="LARCO DIMARY"/>
    <n v="22734"/>
    <x v="3"/>
    <m/>
    <m/>
    <s v="21 octubre 2021 se adjudica el procedimiento"/>
    <m/>
    <m/>
    <n v="0"/>
    <s v="MODIFICADO"/>
    <n v="218"/>
    <m/>
    <m/>
    <m/>
    <m/>
  </r>
  <r>
    <x v="4"/>
    <s v="DTH"/>
    <n v="442"/>
    <s v="SI"/>
    <s v="FALDA DE CASIMIR38022,658607"/>
    <s v="3100034 "/>
    <n v="282361227"/>
    <s v="BIEN"/>
    <s v="Común"/>
    <x v="0"/>
    <s v="Normalizado"/>
    <s v="CATÁLOGO ELECTRÓNICO"/>
    <s v="FALDA DE CASIMIR"/>
    <n v="402"/>
    <n v="20.22"/>
    <n v="8128.44"/>
    <n v="3"/>
    <x v="2"/>
    <s v="LARCO DIMARY"/>
    <n v="23019"/>
    <x v="2"/>
    <m/>
    <m/>
    <m/>
    <m/>
    <m/>
    <n v="0"/>
    <s v="MODIFICADO"/>
    <n v="128"/>
    <d v="2021-10-26T00:00:00"/>
    <m/>
    <m/>
    <m/>
  </r>
  <r>
    <x v="4"/>
    <m/>
    <n v="443"/>
    <s v="SI"/>
    <s v="DESTORNILLADORES MIXTOS (PLANO Y ESTRELLA), MANGO AISLADO, JUEGO DE 12 PIEZAS18246,498461,18"/>
    <s v="3230037"/>
    <n v="429213312"/>
    <s v="BIEN"/>
    <s v="Común"/>
    <x v="0"/>
    <s v="Normalizado"/>
    <s v="SUBASTA INVERSA ELECTRÓNICA"/>
    <s v="DESTORNILLADORES MIXTOS (PLANO Y ESTRELLA), MANGO AISLADO, JUEGO DE 12 PIEZAS"/>
    <n v="182"/>
    <n v="46.49"/>
    <m/>
    <s v="2, 3"/>
    <x v="1"/>
    <m/>
    <m/>
    <x v="1"/>
    <m/>
    <m/>
    <m/>
    <m/>
    <m/>
    <n v="0"/>
    <s v="ELIMINADO"/>
    <s v="194  0296"/>
    <d v="2021-12-22T00:00:00"/>
    <m/>
    <m/>
    <m/>
  </r>
  <r>
    <x v="4"/>
    <m/>
    <n v="444"/>
    <s v="SI"/>
    <s v="BATERÍA DE 12 V, 17 PLACAS, 80 AH, BORNE GRUESO. REF. 48 HP -E460140,9988459,88"/>
    <s v="3220036 "/>
    <n v="464200015"/>
    <s v="BIEN"/>
    <s v="Común"/>
    <x v="0"/>
    <s v="Normalizado"/>
    <s v="SUBASTA INVERSA ELECTRÓNICA"/>
    <s v="BATERÍA DE 12 V, 17 PLACAS, 80 AH, BORNE GRUESO. REF. 48 HP -E4"/>
    <n v="60"/>
    <n v="140.99799999999999"/>
    <n v="8459.8799999999992"/>
    <s v="2, 3"/>
    <x v="2"/>
    <s v="ANDRADE OLGA"/>
    <n v="22754"/>
    <x v="2"/>
    <m/>
    <m/>
    <s v="1/07/2021: La DCP envia las observaciones de la Fase Preparatoria de la fase preparatoria y estudio de mercado al área usuaria, de lo cual no se obtiene una respuesta del área usuaria._x000a_- Pendiente revisión de la DCP de los documentos enviados por el área usuaria"/>
    <m/>
    <m/>
    <n v="0"/>
    <s v="MODIFICADO"/>
    <n v="218"/>
    <m/>
    <m/>
    <m/>
    <m/>
  </r>
  <r>
    <x v="4"/>
    <m/>
    <n v="445"/>
    <s v="SI"/>
    <s v="MARTILLO DE BOLA, 2 LIBRAS, MANGO DE MADERA15553,68308"/>
    <n v="3230037"/>
    <n v="429213119"/>
    <s v="BIEN"/>
    <s v="Común"/>
    <x v="0"/>
    <m/>
    <s v="SUBASTA INVERSA ELECTRÓNICA"/>
    <s v="MARTILLO DE BOLA, 2 LIBRAS, MANGO DE MADERA"/>
    <n v="155"/>
    <n v="53.6"/>
    <m/>
    <s v="2, 3"/>
    <x v="1"/>
    <m/>
    <m/>
    <x v="1"/>
    <m/>
    <m/>
    <m/>
    <m/>
    <m/>
    <n v="0"/>
    <s v="ELIMINADO"/>
    <s v="194  0296"/>
    <d v="2021-12-22T00:00:00"/>
    <m/>
    <m/>
    <m/>
  </r>
  <r>
    <x v="4"/>
    <m/>
    <n v="446"/>
    <s v="SI"/>
    <s v="FLEXÓMETRO ANCHO HOJA 3 4 PULG., LONGITUD 5 METROS 16 PIES, CON BOTÓN DE FIJACION27030,78289"/>
    <n v="3230037"/>
    <n v="482120033"/>
    <s v="BIEN"/>
    <s v="Común"/>
    <x v="0"/>
    <s v="Normalizado"/>
    <s v="SUBASTA INVERSA ELECTRÓNICA"/>
    <s v="FLEXÓMETRO ANCHO HOJA 3 4 PULG., LONGITUD 5 METROS 16 PIES, CON BOTÓN DE FIJACION"/>
    <n v="270"/>
    <n v="30.7"/>
    <m/>
    <s v="2, 3"/>
    <x v="1"/>
    <m/>
    <m/>
    <x v="1"/>
    <m/>
    <m/>
    <m/>
    <m/>
    <m/>
    <n v="0"/>
    <s v="ELIMINADO"/>
    <s v="194  0296"/>
    <d v="2021-12-22T00:00:00"/>
    <m/>
    <m/>
    <m/>
  </r>
  <r>
    <x v="4"/>
    <m/>
    <n v="447"/>
    <s v="SI"/>
    <s v="MANGUERA DE CAUCHO DE 3/4 Pulg. PARA AUTODESLIZAMIENTO DE TREPADORAS382218022"/>
    <s v="3220031 "/>
    <n v="3632050111"/>
    <s v="BIEN"/>
    <s v="Común"/>
    <x v="0"/>
    <s v="Normalizado"/>
    <s v="SUBASTA INVERSA ELECTRÓNICA"/>
    <s v="MANGUERA DE CAUCHO DE 3/4 Pulg. PARA AUTODESLIZAMIENTO DE TREPADORAS"/>
    <n v="382"/>
    <n v="21"/>
    <n v="8022"/>
    <s v="2, 3"/>
    <x v="2"/>
    <s v="URBANO MARGARITA"/>
    <n v="22710"/>
    <x v="3"/>
    <m/>
    <m/>
    <s v="Adjudicado - Registro de contratos"/>
    <m/>
    <m/>
    <n v="0"/>
    <s v="MODIFICADO"/>
    <n v="65"/>
    <m/>
    <m/>
    <m/>
    <m/>
  </r>
  <r>
    <x v="4"/>
    <m/>
    <n v="448"/>
    <s v="SI"/>
    <s v="COLLARÍN DE ARGOLLAS Y CADENA DE 36 Pulg.322508000"/>
    <s v="3230037"/>
    <s v="4817001110"/>
    <s v="BIEN"/>
    <s v="Común"/>
    <x v="0"/>
    <m/>
    <s v="SUBASTA INVERSA ELECTRÓNICA"/>
    <s v="COLLARÍN DE ARGOLLAS Y CADENA DE 36 Pulg."/>
    <s v="32"/>
    <n v="250"/>
    <m/>
    <s v="2, 3"/>
    <x v="1"/>
    <m/>
    <m/>
    <x v="1"/>
    <m/>
    <m/>
    <m/>
    <m/>
    <m/>
    <n v="0"/>
    <s v="ELIMINADO"/>
    <s v="194  0296"/>
    <d v="2021-12-22T00:00:00"/>
    <m/>
    <m/>
    <m/>
  </r>
  <r>
    <x v="4"/>
    <m/>
    <n v="449"/>
    <s v="SI"/>
    <s v="TUBO CIRCULAR DE ACERO NEGRO DE 4&quot; DE DIAMETRO, 4 MM DE ESPESOR Y 6 M DE LONGITUD8889,247853,12"/>
    <s v="3220031 "/>
    <n v="412740011"/>
    <s v="BIEN"/>
    <s v="Común"/>
    <x v="0"/>
    <s v="Normalizado"/>
    <s v="SUBASTA INVERSA ELECTRÓNICA"/>
    <s v="TUBO CIRCULAR DE ACERO NEGRO DE 4&quot; DE DIAMETRO, 4 MM DE ESPESOR Y 6 M DE LONGITUD"/>
    <n v="88"/>
    <n v="120.47"/>
    <n v="10601.36"/>
    <n v="3"/>
    <x v="2"/>
    <s v="MUÑOZ ANDREA"/>
    <n v="23000"/>
    <x v="2"/>
    <m/>
    <m/>
    <e v="#N/A"/>
    <m/>
    <m/>
    <n v="0"/>
    <s v="MODIFICADO"/>
    <s v="218  198"/>
    <d v="2021-11-15T00:00:00"/>
    <m/>
    <m/>
    <m/>
  </r>
  <r>
    <x v="4"/>
    <m/>
    <n v="450"/>
    <s v="SI"/>
    <s v="LLAVE MIXTA ANGULADA TIPO TRINQUETE RACHET, 15 GRADOS - 12 PUNTOS, JUEGO DE 9 PIEZAS, DE 1/4 PULG A 3/4 PULG691127728"/>
    <n v="3230037"/>
    <n v="429212013"/>
    <s v="BIEN"/>
    <s v="Común"/>
    <x v="0"/>
    <s v="Normalizado"/>
    <s v="SUBASTA INVERSA ELECTRÓNICA"/>
    <s v="LLAVE MIXTA ANGULADA TIPO TRINQUETE RACHET, 15 GRADOS - 12 PUNTOS, JUEGO DE 9 PIEZAS, DE 1/4 PULG A 3/4 PULG"/>
    <n v="69"/>
    <n v="112"/>
    <m/>
    <s v="2, 3"/>
    <x v="1"/>
    <m/>
    <m/>
    <x v="1"/>
    <m/>
    <m/>
    <m/>
    <m/>
    <m/>
    <n v="0"/>
    <s v="ELIMINADO"/>
    <s v="194  0296"/>
    <d v="2021-12-22T00:00:00"/>
    <m/>
    <m/>
    <m/>
  </r>
  <r>
    <x v="4"/>
    <m/>
    <n v="451"/>
    <s v="SI"/>
    <s v="BROCAS DE ACERO RÁPIDO, JUEGO DE 15 PIEZAS, DE 1/8&quot; A 3/4&quot;641207680"/>
    <n v="3230037"/>
    <n v="442510011"/>
    <s v="BIEN"/>
    <s v="Común"/>
    <x v="0"/>
    <m/>
    <s v="SUBASTA INVERSA ELECTRÓNICA"/>
    <s v="BROCAS DE ACERO RÁPIDO, JUEGO DE 15 PIEZAS, DE 1/8&quot; A 3/4&quot;"/>
    <n v="64"/>
    <n v="120"/>
    <m/>
    <s v="2, 3"/>
    <x v="1"/>
    <m/>
    <m/>
    <x v="1"/>
    <m/>
    <m/>
    <m/>
    <m/>
    <m/>
    <n v="0"/>
    <s v="ELIMINADO"/>
    <s v="194  0296"/>
    <d v="2021-12-22T00:00:00"/>
    <m/>
    <m/>
    <m/>
  </r>
  <r>
    <x v="4"/>
    <m/>
    <n v="452"/>
    <s v="SI"/>
    <s v="BATERIA DE 12 V. 19 PLACAS, 128 AH, BORNE GRUESO. REF. N100A.40190,25457610,18"/>
    <s v="3220036 "/>
    <n v="464200015"/>
    <s v="BIEN"/>
    <s v="Común"/>
    <x v="0"/>
    <s v="Normalizado"/>
    <s v="SUBASTA INVERSA ELECTRÓNICA"/>
    <s v="BATERIA DE 12 V. 19 PLACAS, 128 AH, BORNE GRUESO. REF. N100A."/>
    <n v="40"/>
    <n v="190.25450000000001"/>
    <n v="7610.18"/>
    <s v="2, 3"/>
    <x v="2"/>
    <s v="ANDRADE OLGA"/>
    <n v="22754"/>
    <x v="2"/>
    <m/>
    <m/>
    <s v="1/07/2021: La DCP envia las observaciones de la Fase Preparatoria de la fase preparatoria y estudio de mercado al área usuaria, de lo cual no se obtiene una respuesta del área usuaria._x000a_- Pendiente revisión de la DCP de los documentos enviados por el área usuaria"/>
    <m/>
    <m/>
    <n v="0"/>
    <s v="MODIFICADO"/>
    <n v="218"/>
    <m/>
    <m/>
    <m/>
    <m/>
  </r>
  <r>
    <x v="4"/>
    <m/>
    <n v="453"/>
    <s v="SI"/>
    <s v="PINTURA FONDO LACA COLOR GRIS30024,557365"/>
    <s v="3220031 "/>
    <n v="351100212"/>
    <s v="BIEN"/>
    <s v="Común"/>
    <x v="0"/>
    <s v="Normalizado"/>
    <s v="SUBASTA INVERSA ELECTRÓNICA"/>
    <s v="PINTURA FONDO LACA COLOR GRIS"/>
    <n v="320"/>
    <n v="24.55"/>
    <n v="7856"/>
    <n v="3"/>
    <x v="2"/>
    <s v="TIPANTA TANIA"/>
    <n v="22634"/>
    <x v="2"/>
    <m/>
    <m/>
    <s v="6 oct 2021: se procede con devolución de solicitud para reforma a la partida presupuestaria_x000a_07/10/2011: Área usuaria indica que se encuentra en trámite la reforma al PAC"/>
    <m/>
    <m/>
    <n v="0"/>
    <s v="MODIFICADO"/>
    <s v="218  0198"/>
    <d v="2021-11-15T00:00:00"/>
    <m/>
    <m/>
    <m/>
  </r>
  <r>
    <x v="3"/>
    <m/>
    <n v="453"/>
    <s v="SI"/>
    <s v="PINTURA FONDO LACA COLOR GRIS30024,557365"/>
    <s v="4220331 "/>
    <n v="351100212"/>
    <s v="BIEN"/>
    <s v="Común"/>
    <x v="0"/>
    <s v="Normalizado"/>
    <s v="SUBASTA INVERSA ELECTRÓNICA"/>
    <s v="PINTURA FONDO LACA COLOR GRIS"/>
    <n v="20"/>
    <n v="24.55"/>
    <m/>
    <s v="2, 3"/>
    <x v="1"/>
    <m/>
    <m/>
    <x v="1"/>
    <m/>
    <m/>
    <m/>
    <m/>
    <m/>
    <n v="0"/>
    <s v="ELIMINADO"/>
    <n v="44"/>
    <m/>
    <m/>
    <m/>
    <m/>
  </r>
  <r>
    <x v="4"/>
    <m/>
    <n v="454"/>
    <s v="SI"/>
    <s v="BATERIA DE 12 V, 15 PLACAS, 83 AH, BORNE GRUESO. REF. 24 MP - E4.50142,0137100,65"/>
    <s v="3220036 "/>
    <n v="464200015"/>
    <s v="BIEN"/>
    <s v="Común"/>
    <x v="0"/>
    <s v="Normalizado"/>
    <s v="SUBASTA INVERSA ELECTRÓNICA"/>
    <s v="BATERIA DE 12 V, 15 PLACAS, 83 AH, BORNE GRUESO. REF. 24 MP - E4."/>
    <n v="50"/>
    <n v="142.01300000000001"/>
    <n v="7100.6500000000005"/>
    <s v="2, 3"/>
    <x v="2"/>
    <s v="ANDRADE OLGA"/>
    <n v="22754"/>
    <x v="2"/>
    <m/>
    <m/>
    <s v="1/07/2021: La DCP envia las observaciones de la Fase Preparatoria de la fase preparatoria y estudio de mercado al área usuaria, de lo cual no se obtiene una respuesta del área usuaria._x000a_- Pendiente revisión de la DCP de los documentos enviados por el área usuaria"/>
    <m/>
    <m/>
    <n v="0"/>
    <s v="MODIFICADO"/>
    <n v="218"/>
    <m/>
    <m/>
    <m/>
    <m/>
  </r>
  <r>
    <x v="4"/>
    <m/>
    <n v="455"/>
    <s v="SI"/>
    <s v="RENOVACIÓN DE LA LICENCIA HERRAMIENTA DE EVALUACIÓN PSICOMÉTRICA - PSICONET170007000"/>
    <s v="3100056"/>
    <n v="979900121"/>
    <s v="SERVICIO"/>
    <s v="Común"/>
    <x v="0"/>
    <s v="Normalizado"/>
    <s v="SUBASTA INVERSA ELECTRÓNICA"/>
    <s v="RENOVACIÓN DE LA LICENCIA HERRAMIENTA DE EVALUACIÓN PSICOMÉTRICA - PSICONET"/>
    <n v="1"/>
    <n v="7000"/>
    <m/>
    <s v="1, 2"/>
    <x v="1"/>
    <m/>
    <m/>
    <x v="1"/>
    <m/>
    <m/>
    <m/>
    <m/>
    <m/>
    <n v="0"/>
    <s v="ELIMINADO"/>
    <n v="128"/>
    <d v="2021-10-26T00:00:00"/>
    <m/>
    <m/>
    <m/>
  </r>
  <r>
    <x v="4"/>
    <m/>
    <n v="456"/>
    <s v="SI"/>
    <s v="RENOVACION DE LICENCIA SISTEMA DE RECURSOS HUMANOS  COMPERS 170007000"/>
    <s v="3100056"/>
    <n v="733100011"/>
    <s v="SERVICIO"/>
    <s v="Común"/>
    <x v="0"/>
    <s v="Normalizado"/>
    <s v="SUBASTA INVERSA ELECTRÓNICA"/>
    <s v="RENOVACION DE LICENCIA SISTEMA DE RECURSOS HUMANOS  COMPERS "/>
    <n v="1"/>
    <n v="7000"/>
    <n v="7000"/>
    <s v="1, 2"/>
    <x v="1"/>
    <m/>
    <m/>
    <x v="0"/>
    <m/>
    <m/>
    <m/>
    <m/>
    <m/>
    <n v="0"/>
    <m/>
    <m/>
    <m/>
    <m/>
    <m/>
    <m/>
  </r>
  <r>
    <x v="4"/>
    <m/>
    <n v="457"/>
    <s v="SI"/>
    <s v="LLAVE AJUSTABLE, PICO DE LORO, ABERT. MAX. 1&quot;, LONG. TOTAL 6&quot;, MANGO AISLADO22529,676675,75"/>
    <n v="3230037"/>
    <n v="429212013"/>
    <s v="BIEN"/>
    <s v="Común"/>
    <x v="0"/>
    <m/>
    <s v="SUBASTA INVERSA ELECTRÓNICA"/>
    <s v="LLAVE AJUSTABLE, PICO DE LORO, ABERT. MAX. 1&quot;, LONG. TOTAL 6&quot;, MANGO AISLADO"/>
    <n v="225"/>
    <n v="29.67"/>
    <m/>
    <s v="2, 3"/>
    <x v="1"/>
    <m/>
    <m/>
    <x v="1"/>
    <m/>
    <m/>
    <m/>
    <m/>
    <m/>
    <n v="0"/>
    <s v="ELIMINADO"/>
    <s v="194  0296"/>
    <d v="2021-12-22T00:00:00"/>
    <m/>
    <m/>
    <m/>
  </r>
  <r>
    <x v="4"/>
    <m/>
    <n v="458"/>
    <s v="SI"/>
    <s v="COCINA DE INDUCCIÓN  SIN HORNO 232896647"/>
    <s v="1210120147100110"/>
    <n v="448170311"/>
    <s v="BIEN"/>
    <s v="Común"/>
    <x v="0"/>
    <s v="Normalizado"/>
    <s v="SUBASTA INVERSA ELECTRÓNICA"/>
    <s v="COCINA DE INDUCCIÓN  SIN HORNO "/>
    <n v="16"/>
    <n v="233.7"/>
    <n v="3739.2"/>
    <n v="3"/>
    <x v="1"/>
    <s v="LARCO DIMARY"/>
    <n v="23036"/>
    <x v="2"/>
    <m/>
    <m/>
    <m/>
    <n v="16"/>
    <n v="233.7"/>
    <n v="3739.2"/>
    <s v="MODIFICADO"/>
    <n v="206"/>
    <d v="2021-11-17T00:00:00"/>
    <m/>
    <m/>
    <m/>
  </r>
  <r>
    <x v="3"/>
    <m/>
    <n v="458"/>
    <s v="SI"/>
    <s v="COCINA DE INDUCCIÓN  SIN HORNO 232896647"/>
    <s v="4210033 "/>
    <n v="448170311"/>
    <s v="BIEN"/>
    <s v="Común"/>
    <x v="0"/>
    <s v="Normalizado"/>
    <s v="ÍNFIMA CUANTÍA"/>
    <s v="COCINA DE INDUCCIÓN  SIN HORNO "/>
    <n v="14"/>
    <n v="305"/>
    <m/>
    <s v="1, 2"/>
    <x v="1"/>
    <m/>
    <m/>
    <x v="1"/>
    <m/>
    <m/>
    <m/>
    <m/>
    <m/>
    <n v="0"/>
    <m/>
    <m/>
    <m/>
    <m/>
    <m/>
    <m/>
  </r>
  <r>
    <x v="4"/>
    <m/>
    <n v="459"/>
    <s v="SI"/>
    <s v="CAUCHO DURO PARA ANTIDESLIZAMIENTO DE EJES DE SOPORTE DE TREPADORAS21802,976474,6"/>
    <s v="3220031 "/>
    <n v="362100011"/>
    <s v="BIEN"/>
    <s v="Común"/>
    <x v="0"/>
    <s v="Normalizado"/>
    <s v="SUBASTA INVERSA ELECTRÓNICA"/>
    <s v="CAUCHO DURO PARA ANTIDESLIZAMIENTO DE EJES DE SOPORTE DE TREPADORAS"/>
    <n v="2180"/>
    <n v="2.97"/>
    <n v="6474.6"/>
    <s v="2, 3"/>
    <x v="2"/>
    <s v="URBANO MARGARITA"/>
    <n v="22710"/>
    <x v="3"/>
    <m/>
    <m/>
    <s v="Adjudicado - Registro de contratos"/>
    <m/>
    <m/>
    <n v="0"/>
    <s v="MODIFICADO"/>
    <n v="65"/>
    <m/>
    <m/>
    <m/>
    <m/>
  </r>
  <r>
    <x v="4"/>
    <m/>
    <n v="460"/>
    <s v="SI"/>
    <s v="PROMOTOR DE ADHERENCIA WASH PRIMER, KIT16040,256440"/>
    <s v="3220031 "/>
    <n v="351100212"/>
    <s v="BIEN"/>
    <s v="Común"/>
    <x v="0"/>
    <s v="Normalizado"/>
    <s v="SUBASTA INVERSA ELECTRÓNICA"/>
    <s v="PROMOTOR DE ADHERENCIA WASH PRIMER, KIT"/>
    <n v="160"/>
    <n v="40.25"/>
    <n v="6440"/>
    <s v="2, 3"/>
    <x v="2"/>
    <s v="TIPANTA TANIA"/>
    <n v="22634"/>
    <x v="2"/>
    <m/>
    <m/>
    <s v="6 oct 2021: se procede con devolución de solicitud para reforma a la partida presupuestaria_x000a_07/10/2011: Área usuaria indica que se encuentra en trámite la reforma al PAC"/>
    <m/>
    <m/>
    <n v="0"/>
    <s v="MODIFICADO"/>
    <n v="218"/>
    <m/>
    <m/>
    <m/>
    <m/>
  </r>
  <r>
    <x v="4"/>
    <m/>
    <n v="461"/>
    <s v="SI"/>
    <s v="ASISTENCIA TECNICA HERRAMIENTA DE EVALUACION PSICOMETRICA16416,076416,07"/>
    <s v="3100056"/>
    <n v="733100011"/>
    <s v="SERVICIO"/>
    <s v="Común"/>
    <x v="0"/>
    <s v="Normalizado"/>
    <s v="ÍNFIMA CUANTÍA"/>
    <s v="ASISTENCIA TECNICA HERRAMIENTA DE EVALUACION PSICOMETRICA"/>
    <n v="1"/>
    <n v="6416.07"/>
    <n v="6416.07"/>
    <s v="1, 2"/>
    <x v="1"/>
    <m/>
    <m/>
    <x v="0"/>
    <m/>
    <m/>
    <m/>
    <m/>
    <m/>
    <n v="0"/>
    <s v="MODIFICADO"/>
    <n v="48"/>
    <m/>
    <m/>
    <m/>
    <m/>
  </r>
  <r>
    <x v="4"/>
    <m/>
    <n v="462"/>
    <s v="SI"/>
    <s v="SERVICIO DE MANTENIMIENTO Y REPARACION DE MONTACARGAS DE LA EMPRESA ELÉCTRICA QUITO.16416,076416,07"/>
    <s v="6400053"/>
    <n v="871410011"/>
    <s v="SERVICIO"/>
    <s v="Común"/>
    <x v="0"/>
    <s v="Normalizado"/>
    <s v="ÍNFIMA CUANTÍA"/>
    <s v="SERVICIO DE MANTENIMIENTO Y REPARACION DE MONTACARGAS DE LA EMPRESA ELÉCTRICA QUITO."/>
    <n v="1"/>
    <n v="6416.07"/>
    <n v="6416.07"/>
    <s v="1, 2"/>
    <x v="1"/>
    <m/>
    <m/>
    <x v="0"/>
    <m/>
    <m/>
    <m/>
    <m/>
    <m/>
    <n v="0"/>
    <m/>
    <m/>
    <m/>
    <m/>
    <m/>
    <m/>
  </r>
  <r>
    <x v="3"/>
    <m/>
    <n v="463"/>
    <s v="SI"/>
    <s v="GRASA SINTÉTICA A BASE DE LITIO (ENGROSADOR POR COMPLEJO DE LITIO 11.0 %) EXTREMA PRESIÓN, ALTA TEMPERATURA, REF.EP NLGI2, CONTENEDOR DE 35 LIBRAS351806300"/>
    <s v="3220039 "/>
    <n v="354302311"/>
    <s v="BIEN"/>
    <s v="Común"/>
    <x v="0"/>
    <s v="Normalizado"/>
    <s v="ÍNFIMA CUANTÍA"/>
    <s v="GRASA SINTÉTICA A BASE DE LITIO (ENGROSADOR POR COMPLEJO DE LITIO 11.0 %) EXTREMA PRESIÓN, ALTA TEMPERATURA, REF.EP NLGI2, CONTENEDOR DE 35 LIBRAS"/>
    <n v="35"/>
    <n v="180"/>
    <n v="6300"/>
    <s v="1, 2"/>
    <x v="2"/>
    <s v="LARCO DIMARY"/>
    <n v="22568"/>
    <x v="3"/>
    <m/>
    <m/>
    <s v="2 agosto 2021 se notifica al administrador del contrato el estado de proceso en Ejecución del contrato para que continue la etapa contractual"/>
    <m/>
    <m/>
    <n v="0"/>
    <s v="MODIFICADO"/>
    <n v="65"/>
    <m/>
    <m/>
    <m/>
    <m/>
  </r>
  <r>
    <x v="4"/>
    <m/>
    <n v="464"/>
    <s v="SI"/>
    <s v="SERVICIO DE WINCHAS163006300"/>
    <s v="3220062"/>
    <n v="643500013"/>
    <s v="SERVICIO"/>
    <s v="Común"/>
    <x v="0"/>
    <s v="Normalizado"/>
    <s v="ÍNFIMA CUANTÍA"/>
    <s v="SERVICIO DE WINCHAS"/>
    <n v="1"/>
    <n v="6300"/>
    <m/>
    <s v="2, 3"/>
    <x v="1"/>
    <m/>
    <m/>
    <x v="1"/>
    <m/>
    <m/>
    <m/>
    <m/>
    <m/>
    <n v="0"/>
    <s v="ELIMINADO"/>
    <s v="218  0198"/>
    <d v="2021-11-15T00:00:00"/>
    <m/>
    <m/>
    <m/>
  </r>
  <r>
    <x v="4"/>
    <m/>
    <n v="465"/>
    <s v="SI"/>
    <s v="PALANCA TORCOMETRO DE 250 LB, MANDO 1_x000a_2Pulg.183506300"/>
    <n v="3230037"/>
    <n v="4423209114"/>
    <s v="BIEN"/>
    <s v="Común"/>
    <x v="0"/>
    <m/>
    <s v="SUBASTA INVERSA ELECTRÓNICA"/>
    <s v="PALANCA TORCOMETRO DE 250 LB, MANDO 1_x000a_2Pulg."/>
    <n v="18"/>
    <n v="350"/>
    <m/>
    <s v="2, 3"/>
    <x v="1"/>
    <m/>
    <m/>
    <x v="1"/>
    <m/>
    <m/>
    <m/>
    <m/>
    <m/>
    <n v="0"/>
    <s v="ELIMINADO"/>
    <s v="194  0296"/>
    <d v="2021-12-22T00:00:00"/>
    <m/>
    <m/>
    <m/>
  </r>
  <r>
    <x v="4"/>
    <s v="USI"/>
    <n v="466"/>
    <s v="SI"/>
    <s v="TERNO TERMICO  CHAQUETA Y PANTALON 90706300"/>
    <s v="3100034 3130034 "/>
    <n v="282310111"/>
    <s v="BIEN"/>
    <s v="Común"/>
    <x v="0"/>
    <s v="Normalizado"/>
    <s v="ÍNFIMA CUANTÍA"/>
    <s v="TERNO TERMICO  CHAQUETA Y PANTALON "/>
    <n v="90"/>
    <n v="70"/>
    <n v="6300"/>
    <n v="3"/>
    <x v="2"/>
    <s v="URBANO MARGARITA"/>
    <n v="22919"/>
    <x v="2"/>
    <m/>
    <m/>
    <m/>
    <m/>
    <m/>
    <n v="0"/>
    <s v="MODIFICADO"/>
    <n v="45"/>
    <m/>
    <m/>
    <m/>
    <m/>
  </r>
  <r>
    <x v="4"/>
    <m/>
    <n v="467"/>
    <s v="SI"/>
    <s v="LLANTA 215 75R17,5 -12PR LABRADO TRACCION   REGIONAL Y URBANO 24251,00466024,1104"/>
    <s v="3220036 "/>
    <n v="36111002103"/>
    <s v="BIEN"/>
    <s v="Común"/>
    <x v="0"/>
    <s v="Normalizado"/>
    <s v="CATÁLOGO ELECTRÓNICO"/>
    <s v="LLANTA 215 75R17,5 -12PR LABRADO TRACCION   REGIONAL Y URBANO "/>
    <n v="24"/>
    <n v="251.00460000000001"/>
    <n v="6024.1104000000005"/>
    <s v="2, 3"/>
    <x v="2"/>
    <s v="MUÑOZ ANDREA"/>
    <n v="22755"/>
    <x v="3"/>
    <m/>
    <m/>
    <s v="Elaboración y aceptación ordenes de compra "/>
    <m/>
    <m/>
    <n v="0"/>
    <s v="MODIFICADO"/>
    <n v="65"/>
    <m/>
    <m/>
    <m/>
    <m/>
  </r>
  <r>
    <x v="4"/>
    <m/>
    <n v="468"/>
    <s v="SI"/>
    <s v="JUEGO DE BROCAS DE COBALTO MILIMÉTRICAS DE 12 PIEZAS6198,566012,16"/>
    <n v="3230037"/>
    <n v="429990814"/>
    <s v="BIEN"/>
    <s v="Común"/>
    <x v="0"/>
    <s v="Normalizado"/>
    <s v="SUBASTA INVERSA ELECTRÓNICA"/>
    <s v="JUEGO DE BROCAS DE COBALTO MILIMÉTRICAS DE 12 PIEZAS"/>
    <n v="61"/>
    <n v="98.56"/>
    <m/>
    <s v="2, 3"/>
    <x v="1"/>
    <m/>
    <m/>
    <x v="1"/>
    <m/>
    <m/>
    <m/>
    <m/>
    <m/>
    <n v="0"/>
    <s v="ELIMINADO"/>
    <s v="194  0296"/>
    <d v="2021-12-22T00:00:00"/>
    <m/>
    <m/>
    <m/>
  </r>
  <r>
    <x v="4"/>
    <m/>
    <n v="469"/>
    <s v="SI"/>
    <s v="ESTUDIO DE CÁLCULO ACTUARIAL Y DESAHUCIO DEL VALOR ACTUAL DE LA RESERVA MATEMÁTICA - JUBILADOS Y JUB160006000"/>
    <s v="6000056"/>
    <n v="831390011"/>
    <s v="CONSULTORÍA"/>
    <s v="Común"/>
    <x v="0"/>
    <m/>
    <s v="CONTRATACIÓN DIRECTA"/>
    <s v="ESTUDIO DE CÁLCULO ACTUARIAL Y DESAHUCIO DEL VALOR ACTUAL DE LA RESERVA MATEMÁTICA - JUBILADOS Y JUB"/>
    <n v="1"/>
    <n v="5256"/>
    <n v="5256"/>
    <s v="2, 3"/>
    <x v="2"/>
    <s v="MERINO MAURICIO"/>
    <n v="5433"/>
    <x v="4"/>
    <m/>
    <m/>
    <s v="Proceso Desierto"/>
    <m/>
    <m/>
    <n v="0"/>
    <s v="MODIFICADO"/>
    <n v="290"/>
    <d v="2021-12-17T00:00:00"/>
    <m/>
    <m/>
    <m/>
  </r>
  <r>
    <x v="4"/>
    <m/>
    <n v="470"/>
    <s v="SI"/>
    <s v="CURSO DE GESTION AMBIENTAL EN LOS PROCESOS ELECTRICOS160006000"/>
    <s v="3100064"/>
    <n v="929000011"/>
    <s v="SERVICIO"/>
    <s v="Común"/>
    <x v="0"/>
    <s v="Normalizado"/>
    <s v="ÍNFIMA CUANTÍA"/>
    <s v="CURSO DE GESTION AMBIENTAL EN LOS PROCESOS ELECTRICOS"/>
    <n v="1"/>
    <n v="6000"/>
    <n v="6000"/>
    <s v="2, 3"/>
    <x v="1"/>
    <m/>
    <m/>
    <x v="0"/>
    <m/>
    <m/>
    <m/>
    <m/>
    <m/>
    <n v="0"/>
    <m/>
    <m/>
    <m/>
    <m/>
    <m/>
    <m/>
  </r>
  <r>
    <x v="4"/>
    <m/>
    <n v="471"/>
    <s v="SI"/>
    <s v="CURSO DE METROLOGÍA APLICADA PRESIÓN Y PAR TORCIONAL160006000"/>
    <s v="3100064"/>
    <n v="929000011"/>
    <s v="SERVICIO"/>
    <s v="Común"/>
    <x v="0"/>
    <s v="Normalizado"/>
    <s v="ÍNFIMA CUANTÍA"/>
    <s v="CURSO DE METROLOGÍA APLICADA PRESIÓN Y PAR TORCIONAL"/>
    <n v="1"/>
    <n v="6000"/>
    <n v="6000"/>
    <n v="3"/>
    <x v="1"/>
    <m/>
    <m/>
    <x v="0"/>
    <m/>
    <m/>
    <m/>
    <m/>
    <m/>
    <n v="0"/>
    <m/>
    <m/>
    <m/>
    <m/>
    <m/>
    <m/>
  </r>
  <r>
    <x v="4"/>
    <m/>
    <n v="472"/>
    <s v="SI"/>
    <s v="PROTECTOR ACRILICO 80X60200306000"/>
    <s v="6400034 "/>
    <n v="363300411"/>
    <s v="BIEN"/>
    <s v="Común"/>
    <x v="0"/>
    <s v="Normalizado"/>
    <s v="ÍNFIMA CUANTÍA"/>
    <s v="PROTECTOR ACRILICO 80X60"/>
    <n v="200"/>
    <n v="30"/>
    <n v="6000"/>
    <s v="2, 3"/>
    <x v="1"/>
    <s v="LOACHAMIN KATYA"/>
    <n v="22820"/>
    <x v="6"/>
    <m/>
    <m/>
    <s v="ADJUDICADO - INFIMA"/>
    <m/>
    <m/>
    <n v="0"/>
    <m/>
    <m/>
    <m/>
    <m/>
    <m/>
    <m/>
  </r>
  <r>
    <x v="4"/>
    <m/>
    <n v="473"/>
    <s v="SI"/>
    <s v="CURSO DE ANALISIS DE PRECIOS UNITARIOS PARA DISEÑO Y LIQUIDACIÓN160006000"/>
    <s v="3100064"/>
    <n v="929000019"/>
    <s v="SERVICIO"/>
    <s v="Común"/>
    <x v="0"/>
    <s v="Normalizado"/>
    <s v="ÍNFIMA CUANTÍA"/>
    <s v="CURSO DE ANALISIS DE PRECIOS UNITARIOS PARA DISEÑO Y LIQUIDACIÓN"/>
    <n v="1"/>
    <n v="6000"/>
    <n v="6000"/>
    <s v="2, 3"/>
    <x v="1"/>
    <s v="LOACHAMIN KATYA"/>
    <n v="5477"/>
    <x v="6"/>
    <m/>
    <m/>
    <s v="ADJUDICADO - INFIMA"/>
    <m/>
    <m/>
    <n v="0"/>
    <m/>
    <m/>
    <m/>
    <m/>
    <m/>
    <m/>
  </r>
  <r>
    <x v="4"/>
    <m/>
    <n v="474"/>
    <s v="SI"/>
    <s v="ACEITE HIDRAULICO INDICE DE VISCOCIDAD 15327521,395882,25"/>
    <s v="3220039 "/>
    <n v="333800231"/>
    <s v="BIEN"/>
    <s v="Común"/>
    <x v="0"/>
    <s v="Normalizado"/>
    <s v="SUBASTA INVERSA ELECTRÓNICA"/>
    <s v="ACEITE HIDRAULICO INDICE DE VISCOCIDAD 153"/>
    <n v="275"/>
    <n v="21.39"/>
    <n v="5882.25"/>
    <s v="1, 2"/>
    <x v="2"/>
    <m/>
    <n v="22646"/>
    <x v="3"/>
    <m/>
    <m/>
    <s v="26 octubre 2021 se notifica al administrador del contrato el estado de proceso en Ejecución del contrato para que continue la etapa contractual"/>
    <m/>
    <m/>
    <n v="0"/>
    <s v="MODIFICADO"/>
    <n v="65"/>
    <m/>
    <m/>
    <m/>
    <m/>
  </r>
  <r>
    <x v="4"/>
    <m/>
    <n v="475"/>
    <s v="SI"/>
    <s v="LLANTA 9.5R17.5 - 16PR, LABRADO MIXTO   REGIONAL Y URBANO 14419,5625873,868"/>
    <s v="3220036 "/>
    <n v="361140311"/>
    <s v="BIEN"/>
    <s v="Común"/>
    <x v="0"/>
    <s v="Normalizado"/>
    <s v="SUBASTA INVERSA ELECTRÓNICA"/>
    <s v="LLANTA 9.5R17.5 - 16PR, LABRADO MIXTO   REGIONAL Y URBANO "/>
    <n v="14"/>
    <n v="419.56200000000001"/>
    <n v="5873.8680000000004"/>
    <s v="1, 2"/>
    <x v="2"/>
    <s v="LARCO DIMARY"/>
    <n v="22581"/>
    <x v="3"/>
    <m/>
    <m/>
    <s v="21 octubre 2021 se notifica al administrador del contrato el estado de proceso en Ejecución del contrato para que continue la etapa contractual"/>
    <m/>
    <m/>
    <n v="0"/>
    <s v="MODIFICADO"/>
    <n v="65"/>
    <m/>
    <m/>
    <m/>
    <m/>
  </r>
  <r>
    <x v="4"/>
    <m/>
    <n v="476"/>
    <s v="SI"/>
    <s v="LIBRETA DE 120 HOJAS PASTA DURA, PAPEL BOND CUADRICULADO TAMAÑO 21X15 20002,95800"/>
    <s v="6400034 "/>
    <n v="326000021"/>
    <s v="BIEN"/>
    <s v="Común"/>
    <x v="0"/>
    <s v="Normalizado"/>
    <s v="SUBASTA INVERSA ELECTRÓNICA"/>
    <s v="LIBRETA DE 120 HOJAS PASTA DURA, PAPEL BOND CUADRICULADO TAMAÑO 21X15 "/>
    <n v="2000"/>
    <n v="2.9"/>
    <n v="5800"/>
    <s v="2, 3"/>
    <x v="2"/>
    <m/>
    <n v="22917"/>
    <x v="0"/>
    <m/>
    <m/>
    <m/>
    <m/>
    <m/>
    <n v="0"/>
    <m/>
    <m/>
    <m/>
    <m/>
    <m/>
    <m/>
  </r>
  <r>
    <x v="4"/>
    <m/>
    <n v="477"/>
    <s v="SI"/>
    <s v="BATERIA DE 12 V, 17 PLACAS, 78 AH, BORNE GRUESO. REF. 34 MP -E4.40142,0135680,52"/>
    <s v="3220036 "/>
    <n v="464200015"/>
    <s v="BIEN"/>
    <s v="Común"/>
    <x v="0"/>
    <s v="Normalizado"/>
    <s v="SUBASTA INVERSA ELECTRÓNICA"/>
    <s v="BATERIA DE 12 V, 17 PLACAS, 78 AH, BORNE GRUESO. REF. 34 MP -E4."/>
    <n v="40"/>
    <n v="142.01300000000001"/>
    <n v="5680.52"/>
    <s v="2, 3"/>
    <x v="2"/>
    <s v="ANDRADE OLGA"/>
    <n v="22754"/>
    <x v="2"/>
    <m/>
    <m/>
    <s v="1/07/2021: La DCP envia las observaciones de la Fase Preparatoria de la fase preparatoria y estudio de mercado al área usuaria, de lo cual no se obtiene una respuesta del área usuaria._x000a_- Pendiente revisión de la DCP de los documentos enviados por el área usuaria"/>
    <m/>
    <m/>
    <n v="0"/>
    <s v="MODIFICADO"/>
    <n v="218"/>
    <m/>
    <m/>
    <m/>
    <m/>
  </r>
  <r>
    <x v="4"/>
    <m/>
    <n v="478"/>
    <s v="SI"/>
    <s v="LAMINA ACERO GALVANIZADO, 2440 X 1220 MM, ESPESOR 1.4 MM12047,075648,4"/>
    <s v="3220031 "/>
    <n v="412320022"/>
    <s v="BIEN"/>
    <s v="Común"/>
    <x v="0"/>
    <s v="Normalizado"/>
    <s v="ÍNFIMA CUANTÍA"/>
    <s v="LAMINA ACERO GALVANIZADO, 2440 X 1220 MM, ESPESOR 1.4 MM"/>
    <n v="120"/>
    <n v="47.07"/>
    <n v="5648.4"/>
    <n v="3"/>
    <x v="1"/>
    <m/>
    <m/>
    <x v="0"/>
    <m/>
    <m/>
    <m/>
    <m/>
    <m/>
    <n v="0"/>
    <s v="MODIFICADO"/>
    <n v="218"/>
    <m/>
    <m/>
    <m/>
    <m/>
  </r>
  <r>
    <x v="5"/>
    <m/>
    <n v="478"/>
    <s v="SI"/>
    <s v="LAMINA ACERO GALVANIZADO, 2440 X 1220 MM, ESPESOR 1.4 MM12047,075648,4"/>
    <s v="121011714780194 "/>
    <s v="412320022"/>
    <s v="BIEN"/>
    <s v="Común"/>
    <x v="1"/>
    <s v="Normalizado"/>
    <s v="SUBASTA INVERSA ELECTRÓNICA"/>
    <s v="LAMINA ACERO GALVANIZADO, 2440 X 1220 MM, ESPESOR 1.4 MM"/>
    <n v="258"/>
    <n v="47.04"/>
    <m/>
    <s v="1, 2"/>
    <x v="1"/>
    <m/>
    <m/>
    <x v="1"/>
    <m/>
    <m/>
    <m/>
    <m/>
    <m/>
    <n v="0"/>
    <s v="ELIMINADO"/>
    <n v="66"/>
    <m/>
    <m/>
    <m/>
    <m/>
  </r>
  <r>
    <x v="4"/>
    <m/>
    <n v="479"/>
    <s v="SI"/>
    <s v="LLAVE HEXAGONAL, JUEGO DE 12 PIEZAS, EN PULGADAS136405440"/>
    <s v="3230037"/>
    <n v="429921111"/>
    <s v="BIEN"/>
    <s v="Común"/>
    <x v="0"/>
    <s v="Normalizado"/>
    <s v="SUBASTA INVERSA ELECTRÓNICA"/>
    <s v="LLAVE HEXAGONAL, JUEGO DE 12 PIEZAS, EN PULGADAS"/>
    <n v="136"/>
    <n v="40"/>
    <m/>
    <s v="2, 3"/>
    <x v="1"/>
    <m/>
    <m/>
    <x v="1"/>
    <m/>
    <m/>
    <m/>
    <m/>
    <m/>
    <n v="0"/>
    <s v="ELIMINADO"/>
    <s v="194  0296"/>
    <d v="2021-12-22T00:00:00"/>
    <m/>
    <m/>
    <m/>
  </r>
  <r>
    <x v="4"/>
    <m/>
    <n v="480"/>
    <s v="SI"/>
    <s v="LLANTA 1000R20 RADIAL, LABRADO MIXTO  REGIONAL Y URBANO 12434,2695211,228"/>
    <s v="3220036 "/>
    <n v="361140311"/>
    <s v="BIEN"/>
    <s v="Común"/>
    <x v="0"/>
    <s v="Normalizado"/>
    <s v="SUBASTA INVERSA ELECTRÓNICA"/>
    <s v="LLANTA 1000R20 RADIAL, LABRADO MIXTO  REGIONAL Y URBANO "/>
    <n v="12"/>
    <n v="434.26900000000001"/>
    <n v="5211.2280000000001"/>
    <s v="1, 2"/>
    <x v="2"/>
    <s v="LARCO DIMARY"/>
    <n v="22581"/>
    <x v="3"/>
    <m/>
    <m/>
    <s v="21 octubre 2021 se notifica al administrador del contrato el estado de proceso en Ejecución del contrato para que continue la etapa contractual"/>
    <m/>
    <m/>
    <n v="0"/>
    <s v="MODIFICADO"/>
    <n v="65"/>
    <m/>
    <m/>
    <m/>
    <m/>
  </r>
  <r>
    <x v="4"/>
    <m/>
    <n v="481"/>
    <s v="SI"/>
    <s v="ARCHIVADOR VERTICAL 480MMX630MMX1300MM20256,045120,8"/>
    <s v="1210120147100110 "/>
    <n v="3814019111"/>
    <s v="BIEN"/>
    <s v="Común"/>
    <x v="1"/>
    <s v="Normalizado"/>
    <s v="CATÁLOGO ELECTRÓNICO"/>
    <s v="ARCHIVADOR VERTICAL 480MMX630MMX1300MM"/>
    <n v="14"/>
    <n v="256.04000000000002"/>
    <n v="3584.5600000000004"/>
    <s v="2, 3"/>
    <x v="2"/>
    <s v="UQUILLAS JAVIER"/>
    <n v="22813"/>
    <x v="3"/>
    <m/>
    <s v="Orden de Compra en estado REVISADO, no hay mas acciones que ejecutar por parte del Analista"/>
    <m/>
    <m/>
    <m/>
    <n v="0"/>
    <s v="MODIFICADO"/>
    <s v="190  0203"/>
    <d v="2021-11-15T00:00:00"/>
    <m/>
    <m/>
    <m/>
  </r>
  <r>
    <x v="4"/>
    <s v="DTH"/>
    <n v="482"/>
    <s v="SI"/>
    <s v="CHOMPA DE GABARDINA20724,665104,62"/>
    <s v="3100034 "/>
    <n v="282210042"/>
    <s v="BIEN"/>
    <s v="Común"/>
    <x v="0"/>
    <s v="Normalizado"/>
    <s v="CATÁLOGO ELECTRÓNICO"/>
    <s v="CHOMPA DE GABARDINA"/>
    <n v="224"/>
    <n v="22.02"/>
    <n v="4932.4799999999996"/>
    <n v="3"/>
    <x v="2"/>
    <s v="LARCO DIMARY"/>
    <n v="23024"/>
    <x v="2"/>
    <m/>
    <m/>
    <m/>
    <m/>
    <m/>
    <n v="0"/>
    <s v="MODIFICADO"/>
    <n v="128"/>
    <d v="2021-10-26T00:00:00"/>
    <m/>
    <m/>
    <m/>
  </r>
  <r>
    <x v="4"/>
    <m/>
    <n v="483"/>
    <s v="SI"/>
    <s v="CURSO DE OLEO HIDRÁULICA INDUSTRIAL150005000"/>
    <s v="3100064"/>
    <n v="929000011"/>
    <s v="SERVICIO"/>
    <s v="Común"/>
    <x v="0"/>
    <s v="Normalizado"/>
    <s v="ÍNFIMA CUANTÍA"/>
    <s v="CURSO DE OLEO HIDRÁULICA INDUSTRIAL"/>
    <n v="1"/>
    <n v="5000"/>
    <n v="5000"/>
    <s v="2, 3"/>
    <x v="1"/>
    <m/>
    <m/>
    <x v="0"/>
    <m/>
    <m/>
    <m/>
    <m/>
    <m/>
    <n v="0"/>
    <m/>
    <m/>
    <m/>
    <m/>
    <m/>
    <m/>
  </r>
  <r>
    <x v="4"/>
    <m/>
    <n v="484"/>
    <s v="SI"/>
    <s v="DESENGRASANTE INDUSTRIAL BIODEGRADABLE EN DILUCIONES DE 1 A 540012,484992"/>
    <s v="3220031 "/>
    <n v="353220111"/>
    <s v="BIEN"/>
    <s v="Común"/>
    <x v="0"/>
    <s v="Normalizado"/>
    <s v="ÍNFIMA CUANTÍA"/>
    <s v="DESENGRASANTE INDUSTRIAL BIODEGRADABLE EN DILUCIONES DE 1 A 5"/>
    <n v="400"/>
    <n v="12.48"/>
    <n v="4992"/>
    <s v="1, 2"/>
    <x v="1"/>
    <m/>
    <m/>
    <x v="0"/>
    <m/>
    <m/>
    <m/>
    <m/>
    <m/>
    <n v="0"/>
    <m/>
    <m/>
    <m/>
    <m/>
    <m/>
    <m/>
  </r>
  <r>
    <x v="4"/>
    <m/>
    <n v="485"/>
    <s v="SI"/>
    <s v="LLAVE DE CORONA TIPO TRINQUETE (MATRACA) DE 1/2&quot; X 9/16&quot;6576,334961,45"/>
    <s v="3230037"/>
    <s v="429212011"/>
    <s v="BIEN"/>
    <s v="Común"/>
    <x v="0"/>
    <m/>
    <s v="SUBASTA INVERSA ELECTRÓNICA"/>
    <s v="LLAVE DE CORONA TIPO TRINQUETE (MATRACA) DE 1/2&quot; X 9/16&quot;"/>
    <s v="65"/>
    <n v="76.33"/>
    <m/>
    <s v="2, 3"/>
    <x v="1"/>
    <m/>
    <m/>
    <x v="1"/>
    <m/>
    <m/>
    <m/>
    <m/>
    <m/>
    <n v="0"/>
    <s v="ELIMINADO"/>
    <s v="194  0296"/>
    <d v="2021-12-22T00:00:00"/>
    <m/>
    <m/>
    <m/>
  </r>
  <r>
    <x v="4"/>
    <m/>
    <n v="486"/>
    <s v="SI"/>
    <s v="LLAVES MIXTAS 6 - 32 MM_x000a_JUEGO 26 PIEZAS20246,334926,6"/>
    <n v="3230037"/>
    <n v="4299217233"/>
    <s v="BIEN"/>
    <s v="Común"/>
    <x v="0"/>
    <m/>
    <s v="SUBASTA INVERSA ELECTRÓNICA"/>
    <s v="LLAVES MIXTAS 6 - 32 MM_x000a_JUEGO 26 PIEZAS"/>
    <n v="20"/>
    <n v="246.33"/>
    <m/>
    <s v="2, 3"/>
    <x v="1"/>
    <m/>
    <m/>
    <x v="1"/>
    <m/>
    <m/>
    <m/>
    <m/>
    <m/>
    <n v="0"/>
    <s v="ELIMINADO"/>
    <s v="194  0296"/>
    <d v="2021-12-22T00:00:00"/>
    <m/>
    <m/>
    <m/>
  </r>
  <r>
    <x v="4"/>
    <s v="DSG"/>
    <n v="487"/>
    <s v="SI"/>
    <s v="SERVICIO DE MANTENIMIENTO PREVENTIVO, CORRECTIVO Y DE EMERGENCIA DE ASCENSORES EDIFICIO MARIANA DE JESÚS.14923,364923,36"/>
    <s v="_x0009_3230059"/>
    <s v="871591612"/>
    <s v="SERVICIO"/>
    <s v="Especial"/>
    <x v="0"/>
    <m/>
    <s v="BIENES Y SERVICIOS ÚNICOS"/>
    <s v="SERVICIO DE MANTENIMIENTO PREVENTIVO, CORRECTIVO Y DE EMERGENCIA DE ASCENSORES EDIFICIO MARIANA DE JESÚS."/>
    <s v="1"/>
    <n v="4923.3599999999997"/>
    <n v="4923.3599999999997"/>
    <s v="2, 3"/>
    <x v="1"/>
    <s v="MERINO MAURICIO"/>
    <n v="5483"/>
    <x v="4"/>
    <m/>
    <m/>
    <s v="22 Octubre: Se solicito la resolución de desierto y reinicio"/>
    <m/>
    <m/>
    <n v="0"/>
    <m/>
    <m/>
    <m/>
    <m/>
    <m/>
    <m/>
  </r>
  <r>
    <x v="4"/>
    <m/>
    <n v="488"/>
    <s v="SI"/>
    <s v="PLATINA DE ACERO LAMINADA EN CALIENTE DE 50 X 6 MM10924,54914"/>
    <s v="3220031 "/>
    <n v="4219001154"/>
    <s v="BIEN"/>
    <s v="Común"/>
    <x v="0"/>
    <s v="Normalizado"/>
    <s v="SUBASTA INVERSA ELECTRÓNICA"/>
    <s v="PLATINA DE ACERO LAMINADA EN CALIENTE DE 50 X 6 MM"/>
    <n v="1092"/>
    <n v="4.5"/>
    <n v="4914"/>
    <s v="2, 3"/>
    <x v="2"/>
    <s v="LARCO DIMARY"/>
    <n v="22734"/>
    <x v="3"/>
    <m/>
    <m/>
    <s v="21 octubre 2021 se adjudica el procedimiento"/>
    <m/>
    <m/>
    <n v="0"/>
    <s v="MODIFICADO"/>
    <n v="218"/>
    <m/>
    <m/>
    <m/>
    <m/>
  </r>
  <r>
    <x v="4"/>
    <m/>
    <n v="489"/>
    <s v="SI"/>
    <s v="ARCO PARA SIERRA, LARGO TOTAL 14 Pulg., PARA HOJA DE  10 Pulg. EXTENSIBLE162304860"/>
    <n v="3230037"/>
    <n v="429211013"/>
    <s v="BIEN"/>
    <s v="Común"/>
    <x v="0"/>
    <m/>
    <s v="SUBASTA INVERSA ELECTRÓNICA"/>
    <s v="ARCO PARA SIERRA, LARGO TOTAL 14 Pulg., PARA HOJA DE  10 Pulg. EXTENSIBLE"/>
    <n v="162"/>
    <n v="30"/>
    <m/>
    <s v="2, 3"/>
    <x v="1"/>
    <m/>
    <m/>
    <x v="1"/>
    <m/>
    <m/>
    <m/>
    <m/>
    <m/>
    <n v="0"/>
    <s v="ELIMINADO"/>
    <s v="194  0296"/>
    <d v="2021-12-22T00:00:00"/>
    <m/>
    <m/>
    <m/>
  </r>
  <r>
    <x v="4"/>
    <m/>
    <n v="490"/>
    <s v="SI"/>
    <s v="COMPROBADOR DE VOLTAJE DE 110  330 V12537,634703,75"/>
    <n v="3230037"/>
    <n v="482430019"/>
    <s v="BIEN"/>
    <s v="Común"/>
    <x v="0"/>
    <m/>
    <s v="SUBASTA INVERSA ELECTRÓNICA"/>
    <s v="COMPROBADOR DE VOLTAJE DE 110  330 V"/>
    <n v="125"/>
    <n v="37.630000000000003"/>
    <m/>
    <s v="2, 3"/>
    <x v="1"/>
    <m/>
    <m/>
    <x v="1"/>
    <m/>
    <m/>
    <m/>
    <m/>
    <m/>
    <n v="0"/>
    <s v="ELIMINADO"/>
    <s v="194 0296"/>
    <s v="g"/>
    <m/>
    <m/>
    <m/>
  </r>
  <r>
    <x v="5"/>
    <m/>
    <n v="490"/>
    <s v="SI"/>
    <s v="COMPROBADOR DE VOLTAJE DE 110  330 V12537,634703,75"/>
    <s v="5140037 5300037 "/>
    <s v="482430019"/>
    <s v="BIEN"/>
    <s v="Común"/>
    <x v="0"/>
    <s v="Normalizado"/>
    <s v="ÍNFIMA CUANTÍA"/>
    <s v="COMPROBADOR DE VOLTAJE DE 110  330 V"/>
    <n v="72"/>
    <n v="37.630000000000003"/>
    <m/>
    <s v="1, 2"/>
    <x v="1"/>
    <m/>
    <m/>
    <x v="1"/>
    <m/>
    <m/>
    <m/>
    <m/>
    <m/>
    <n v="0"/>
    <s v="ELIMINADO"/>
    <n v="194"/>
    <m/>
    <m/>
    <m/>
    <m/>
  </r>
  <r>
    <x v="4"/>
    <m/>
    <n v="491"/>
    <s v="SI"/>
    <s v="SOFÁ TRIPERSONAL5924,64623"/>
    <s v="1210120147100110"/>
    <n v="3811100101"/>
    <s v="BIEN"/>
    <s v="Común"/>
    <x v="1"/>
    <m/>
    <s v="CATÁLOGO ELECTRÓNICO"/>
    <s v="SOFÁ TRIPERSONAL"/>
    <s v="5"/>
    <n v="924.6"/>
    <n v="4623"/>
    <s v="2, 3"/>
    <x v="2"/>
    <s v="HURTADO JOSE"/>
    <n v="22949"/>
    <x v="7"/>
    <m/>
    <m/>
    <m/>
    <n v="5"/>
    <n v="924.6"/>
    <n v="4623"/>
    <s v="INCLUSIÓN"/>
    <n v="199"/>
    <m/>
    <m/>
    <m/>
    <m/>
  </r>
  <r>
    <x v="4"/>
    <m/>
    <n v="492"/>
    <s v="SI"/>
    <s v="LLAVE HEXAGONAL, JUEGO DE 10 PIEZAS, EN PULGADAS9647,324542,72"/>
    <s v="3230037"/>
    <n v="429921111"/>
    <s v="BIEN"/>
    <s v="Común"/>
    <x v="0"/>
    <s v="Normalizado"/>
    <s v="SUBASTA INVERSA ELECTRÓNICA"/>
    <s v="LLAVE HEXAGONAL, JUEGO DE 10 PIEZAS, EN PULGADAS"/>
    <n v="96"/>
    <n v="47.32"/>
    <m/>
    <s v="2, 3"/>
    <x v="1"/>
    <m/>
    <m/>
    <x v="1"/>
    <m/>
    <m/>
    <m/>
    <m/>
    <m/>
    <n v="0"/>
    <s v="ELIMINADO"/>
    <s v="194  0296"/>
    <d v="2021-12-22T00:00:00"/>
    <m/>
    <m/>
    <m/>
  </r>
  <r>
    <x v="4"/>
    <m/>
    <n v="493"/>
    <s v="SI"/>
    <s v="DISPENSADOR DE JABON LIQUIDO DE 800 ML, RELIENABLE34912,954519,55"/>
    <s v="6400034 "/>
    <n v="3694000120"/>
    <s v="BIEN"/>
    <s v="Común"/>
    <x v="0"/>
    <s v="Normalizado"/>
    <s v="CATÁLOGO ELECTRÓNICO"/>
    <s v="DISPENSADOR DE JABON LIQUIDO DE 800 ML, RELIENABLE"/>
    <n v="349"/>
    <n v="12.95"/>
    <n v="4519.55"/>
    <s v="2, 3"/>
    <x v="1"/>
    <m/>
    <n v="22832"/>
    <x v="0"/>
    <m/>
    <m/>
    <m/>
    <m/>
    <m/>
    <n v="0"/>
    <m/>
    <m/>
    <m/>
    <m/>
    <m/>
    <m/>
  </r>
  <r>
    <x v="4"/>
    <m/>
    <n v="494"/>
    <s v="SI"/>
    <s v="LLAVE AJUSTABLE, PICO DE LORO, ABERT. MAX. 1&quot;, LONG. TOTAL 8&quot;, MANGO AISLADO167274509"/>
    <n v="3230037"/>
    <n v="429212013"/>
    <s v="BIEN"/>
    <s v="Común"/>
    <x v="0"/>
    <m/>
    <s v="SUBASTA INVERSA ELECTRÓNICA"/>
    <s v="LLAVE AJUSTABLE, PICO DE LORO, ABERT. MAX. 1&quot;, LONG. TOTAL 8&quot;, MANGO AISLADO"/>
    <n v="167"/>
    <n v="27"/>
    <m/>
    <s v="2, 3"/>
    <x v="1"/>
    <m/>
    <m/>
    <x v="1"/>
    <m/>
    <m/>
    <m/>
    <m/>
    <m/>
    <n v="0"/>
    <s v="ELIMINADO"/>
    <s v="194  0296"/>
    <d v="2021-12-22T00:00:00"/>
    <m/>
    <m/>
    <m/>
  </r>
  <r>
    <x v="4"/>
    <m/>
    <n v="495"/>
    <s v="SI"/>
    <s v="MOTOSOLDADORA PORTATIL CC/DC (STICK/TIG)145004500"/>
    <s v="3220037 "/>
    <n v="442400011"/>
    <s v="BIEN"/>
    <s v="Común"/>
    <x v="0"/>
    <s v="Normalizado"/>
    <s v="ÍNFIMA CUANTÍA"/>
    <s v="MOTOSOLDADORA PORTATIL CC/DC (STICK/TIG)"/>
    <n v="1"/>
    <n v="4500"/>
    <n v="4500"/>
    <s v="1, 2"/>
    <x v="1"/>
    <m/>
    <m/>
    <x v="0"/>
    <m/>
    <m/>
    <m/>
    <m/>
    <m/>
    <n v="0"/>
    <s v="MODIFICADO"/>
    <n v="65"/>
    <m/>
    <m/>
    <m/>
    <m/>
  </r>
  <r>
    <x v="4"/>
    <m/>
    <n v="496"/>
    <s v="SI"/>
    <s v="CAMPAÑA DE DIFUSIÓN  DE LA EEQ.144644464"/>
    <s v="3100050"/>
    <n v="836200014"/>
    <s v="SERVICIO"/>
    <s v="Especial"/>
    <x v="0"/>
    <m/>
    <s v="COMUNICACIÓN SOCIAL – SELECCIÓN DE PROVEEDORES"/>
    <s v="CAMPAÑA DE DIFUSIÓN  DE LA EEQ."/>
    <n v="1"/>
    <n v="4464"/>
    <m/>
    <s v="2, 3"/>
    <x v="1"/>
    <m/>
    <m/>
    <x v="1"/>
    <m/>
    <m/>
    <m/>
    <m/>
    <m/>
    <n v="0"/>
    <s v="ELIMINADO"/>
    <n v="128"/>
    <d v="2021-10-26T00:00:00"/>
    <m/>
    <m/>
    <m/>
  </r>
  <r>
    <x v="4"/>
    <m/>
    <n v="497"/>
    <s v="SI"/>
    <s v="PLANCHA DE ACERO GR50 DE 300X300X10 MM CON PERFORACIÓN CENTRAL DE DIÁMETRO 100 MM Y 4 PERFORACIONES192234416"/>
    <s v="3220031 "/>
    <n v="412110018"/>
    <s v="BIEN"/>
    <s v="Común"/>
    <x v="0"/>
    <s v="Normalizado"/>
    <s v="SUBASTA INVERSA ELECTRÓNICA"/>
    <s v="PLANCHA DE ACERO GR50 DE 300X300X10 MM CON PERFORACIÓN CENTRAL DE DIÁMETRO 100 MM Y 4 PERFORACIONES"/>
    <n v="192"/>
    <n v="23"/>
    <n v="4416"/>
    <s v="2, 3"/>
    <x v="2"/>
    <s v="TIPANTA TANIA"/>
    <n v="22739"/>
    <x v="5"/>
    <d v="2021-10-18T00:00:00"/>
    <m/>
    <s v="5 oct 2021: se devuelve al área requirente para reofrma al PAC _x000a_11/11/2021: DCP remite área usuaria Fase preparatoria con observaciones"/>
    <m/>
    <m/>
    <n v="0"/>
    <s v="MODIFICADO"/>
    <n v="65"/>
    <m/>
    <m/>
    <m/>
    <m/>
  </r>
  <r>
    <x v="4"/>
    <m/>
    <n v="498"/>
    <s v="SI"/>
    <s v="REFRIGERADORA 12 PIES  256 LITROS 11398,474383,17"/>
    <s v="6400034 "/>
    <n v="448110011"/>
    <s v="BIEN"/>
    <s v="Común"/>
    <x v="0"/>
    <s v="Normalizado"/>
    <s v="SUBASTA INVERSA ELECTRÓNICA"/>
    <s v="REFRIGERADORA 12 PIES  256 LITROS "/>
    <n v="7"/>
    <n v="465.03"/>
    <n v="3255.21"/>
    <n v="3"/>
    <x v="1"/>
    <s v="LARCO DIMARY"/>
    <n v="23036"/>
    <x v="2"/>
    <m/>
    <m/>
    <m/>
    <n v="7"/>
    <n v="465.03"/>
    <n v="3255.21"/>
    <s v="MODIFICADO"/>
    <n v="206"/>
    <d v="2021-11-17T00:00:00"/>
    <m/>
    <m/>
    <m/>
  </r>
  <r>
    <x v="3"/>
    <m/>
    <n v="498"/>
    <s v="SI"/>
    <s v="REFRIGERADORA 12 PIES  256 LITROS 11398,474383,17"/>
    <s v="4210035 "/>
    <n v="448110011"/>
    <s v="BIEN"/>
    <s v="Común"/>
    <x v="0"/>
    <s v="Normalizado"/>
    <s v="ÍNFIMA CUANTÍA"/>
    <s v="REFRIGERADORA 12 PIES  256 LITROS "/>
    <n v="6"/>
    <n v="417.47"/>
    <m/>
    <s v="1, 2"/>
    <x v="1"/>
    <m/>
    <m/>
    <x v="1"/>
    <m/>
    <m/>
    <m/>
    <m/>
    <m/>
    <n v="0"/>
    <m/>
    <m/>
    <m/>
    <m/>
    <m/>
    <m/>
  </r>
  <r>
    <x v="4"/>
    <m/>
    <n v="499"/>
    <s v="SI"/>
    <s v="ACEITE HIDRAULICO INDICE DE VISCOCIDAD 98, GRADO ISO VG 6833012,814227,3"/>
    <s v="3220039 "/>
    <n v="333800231"/>
    <s v="BIEN"/>
    <s v="Común"/>
    <x v="0"/>
    <s v="Normalizado"/>
    <s v="SUBASTA INVERSA ELECTRÓNICA"/>
    <s v="ACEITE HIDRAULICO INDICE DE VISCOCIDAD 98, GRADO ISO VG 68"/>
    <n v="330"/>
    <n v="12.81"/>
    <n v="4227.3"/>
    <s v="1, 2"/>
    <x v="2"/>
    <m/>
    <n v="22646"/>
    <x v="3"/>
    <m/>
    <m/>
    <s v="26 octubre 2021 se notifica al administrador del contrato el estado de proceso en Ejecución del contrato para que continue la etapa contractual"/>
    <m/>
    <m/>
    <n v="0"/>
    <s v="MODIFICADO"/>
    <n v="65"/>
    <m/>
    <m/>
    <m/>
    <m/>
  </r>
  <r>
    <x v="4"/>
    <m/>
    <n v="500"/>
    <s v="SI"/>
    <s v="ALICATE DE CORTE DIAGONAL, LONG. 8&quot; (204 MM), MANGO AISLADO52804160"/>
    <n v="3230037"/>
    <n v="4292112110"/>
    <s v="BIEN"/>
    <s v="Común"/>
    <x v="0"/>
    <m/>
    <s v="SUBASTA INVERSA ELECTRÓNICA"/>
    <s v="ALICATE DE CORTE DIAGONAL, LONG. 8&quot; (204 MM), MANGO AISLADO"/>
    <n v="52"/>
    <n v="80"/>
    <m/>
    <s v="2, 3"/>
    <x v="1"/>
    <m/>
    <m/>
    <x v="1"/>
    <m/>
    <m/>
    <m/>
    <m/>
    <m/>
    <n v="0"/>
    <s v="ELIMINADO"/>
    <s v="194  0296"/>
    <d v="2021-12-22T00:00:00"/>
    <m/>
    <m/>
    <m/>
  </r>
  <r>
    <x v="4"/>
    <m/>
    <n v="501"/>
    <s v="SI"/>
    <s v="SUNCHADORA MANUAL PARA FLEJE DE ACERO DE 3/4&quot; (19 MM)75554125"/>
    <n v="3230037"/>
    <n v="429990535"/>
    <s v="BIEN"/>
    <s v="Común"/>
    <x v="0"/>
    <m/>
    <s v="SUBASTA INVERSA ELECTRÓNICA"/>
    <s v="SUNCHADORA MANUAL PARA FLEJE DE ACERO DE 3/4&quot; (19 MM)"/>
    <n v="75"/>
    <n v="55"/>
    <m/>
    <s v="2, 3"/>
    <x v="1"/>
    <m/>
    <m/>
    <x v="1"/>
    <m/>
    <m/>
    <m/>
    <m/>
    <m/>
    <n v="0"/>
    <s v="ELIMINADO"/>
    <s v="194  0296"/>
    <d v="2021-12-22T00:00:00"/>
    <m/>
    <m/>
    <m/>
  </r>
  <r>
    <x v="4"/>
    <m/>
    <n v="502"/>
    <s v="SI"/>
    <s v="CORTADOR DE CABLES TIPO RACHA DE 10&quot; LONG. 556 MCM ACSR, 750 MCM AL/CU121344114"/>
    <n v="3230037"/>
    <n v="4423209114"/>
    <s v="BIEN"/>
    <s v="Común"/>
    <x v="0"/>
    <m/>
    <s v="SUBASTA INVERSA ELECTRÓNICA"/>
    <s v="CORTADOR DE CABLES TIPO RACHA DE 10&quot; LONG. 556 MCM ACSR, 750 MCM AL/CU"/>
    <n v="121"/>
    <n v="34"/>
    <m/>
    <s v="2, 3"/>
    <x v="1"/>
    <m/>
    <m/>
    <x v="1"/>
    <m/>
    <m/>
    <m/>
    <m/>
    <m/>
    <n v="0"/>
    <s v="ELIMINADO"/>
    <s v="194  0296"/>
    <d v="2021-12-22T00:00:00"/>
    <m/>
    <m/>
    <m/>
  </r>
  <r>
    <x v="4"/>
    <s v="USI"/>
    <n v="503"/>
    <s v="SI"/>
    <s v="BOTAS DE CAUCHO DIELECTRICA22518,24095"/>
    <s v="3100034 3130034 "/>
    <n v="2931000112"/>
    <s v="BIEN"/>
    <s v="Común"/>
    <x v="0"/>
    <s v="Normalizado"/>
    <s v="ÍNFIMA CUANTÍA"/>
    <s v="BOTAS DE CAUCHO DIELECTRICA"/>
    <n v="225"/>
    <n v="18.2"/>
    <n v="4095"/>
    <s v="1, 2, 3"/>
    <x v="2"/>
    <m/>
    <n v="22690"/>
    <x v="0"/>
    <m/>
    <m/>
    <s v="Desierto"/>
    <m/>
    <m/>
    <n v="0"/>
    <s v="MODIFICADO"/>
    <n v="45"/>
    <m/>
    <m/>
    <m/>
    <m/>
  </r>
  <r>
    <x v="4"/>
    <m/>
    <n v="504"/>
    <s v="SI"/>
    <s v="SERVICIO DE CALIBRACION INEM DE INSTRUMENTOS DE MEDICIÓN PARA SONDEO DE TANQUES140004000"/>
    <s v="6400053"/>
    <n v="831110952"/>
    <s v="SERVICIO"/>
    <s v="Común"/>
    <x v="0"/>
    <s v="Normalizado"/>
    <s v="ÍNFIMA CUANTÍA"/>
    <s v="SERVICIO DE CALIBRACION INEM DE INSTRUMENTOS DE MEDICIÓN PARA SONDEO DE TANQUES"/>
    <n v="1"/>
    <n v="4000"/>
    <n v="4000"/>
    <s v="1, 2"/>
    <x v="1"/>
    <m/>
    <m/>
    <x v="0"/>
    <m/>
    <m/>
    <m/>
    <m/>
    <m/>
    <n v="0"/>
    <m/>
    <m/>
    <m/>
    <m/>
    <m/>
    <m/>
  </r>
  <r>
    <x v="4"/>
    <m/>
    <n v="505"/>
    <s v="SI"/>
    <s v="SERVICIO DE AVALUO DE BIENES DESTINADOS PARA LA BAJA140004000"/>
    <s v="6400089"/>
    <s v="839900221"/>
    <s v="CONSULTORÍA"/>
    <s v="Común"/>
    <x v="0"/>
    <m/>
    <s v="CONTRATACIÓN DIRECTA"/>
    <s v="SERVICIO DE AVALUO DE BIENES DESTINADOS PARA LA BAJA"/>
    <n v="1"/>
    <n v="4000"/>
    <n v="4000"/>
    <s v="2, 3"/>
    <x v="1"/>
    <m/>
    <m/>
    <x v="0"/>
    <m/>
    <m/>
    <m/>
    <m/>
    <m/>
    <n v="0"/>
    <s v="MODIFICADO"/>
    <n v="199"/>
    <m/>
    <m/>
    <m/>
    <m/>
  </r>
  <r>
    <x v="4"/>
    <m/>
    <n v="506"/>
    <s v="SI"/>
    <s v="CURSO DE CAPACITACIÓN EN RESPONSABILIDAD SOCIAL EMPRESARIAL - GESTIÓN SOSTENIBLE140004000"/>
    <s v="3100064"/>
    <n v="929000011"/>
    <s v="SERVICIO"/>
    <s v="Común"/>
    <x v="0"/>
    <s v="Normalizado"/>
    <s v="ÍNFIMA CUANTÍA"/>
    <s v="CURSO DE CAPACITACIÓN EN RESPONSABILIDAD SOCIAL EMPRESARIAL - GESTIÓN SOSTENIBLE"/>
    <n v="1"/>
    <n v="4000"/>
    <n v="4000"/>
    <s v="2, 3"/>
    <x v="1"/>
    <m/>
    <m/>
    <x v="0"/>
    <m/>
    <m/>
    <m/>
    <m/>
    <m/>
    <n v="0"/>
    <m/>
    <m/>
    <m/>
    <m/>
    <m/>
    <m/>
  </r>
  <r>
    <x v="4"/>
    <m/>
    <n v="507"/>
    <s v="SI"/>
    <s v="LLANTA 235 75R17,5 -16PR LABRADO MIXTO14280,92073932,8898"/>
    <s v="3220036 "/>
    <n v="36113001140"/>
    <s v="BIEN"/>
    <s v="Común"/>
    <x v="0"/>
    <s v="Normalizado"/>
    <s v="CATÁLOGO ELECTRÓNICO"/>
    <s v="LLANTA 235 75R17,5 -16PR LABRADO MIXTO"/>
    <n v="14"/>
    <n v="280.92070000000001"/>
    <n v="3932.8897999999999"/>
    <s v="2, 3"/>
    <x v="2"/>
    <s v="MUÑOZ ANDREA"/>
    <n v="22755"/>
    <x v="3"/>
    <m/>
    <m/>
    <s v="Elaboración y aceptación ordenes de compra "/>
    <m/>
    <m/>
    <n v="0"/>
    <s v="MODIFICADO"/>
    <n v="65"/>
    <m/>
    <m/>
    <m/>
    <m/>
  </r>
  <r>
    <x v="4"/>
    <m/>
    <n v="508"/>
    <s v="SI"/>
    <s v="CURSO DE CODIGO CIVIL LAS OBLIGACIONES Y LOS CONTRATOS137523752"/>
    <s v="3100064"/>
    <n v="9290000110"/>
    <s v="SERVICIO"/>
    <s v="Común"/>
    <x v="0"/>
    <s v="Normalizado"/>
    <s v="ÍNFIMA CUANTÍA"/>
    <s v="CURSO DE CODIGO CIVIL LAS OBLIGACIONES Y LOS CONTRATOS"/>
    <n v="1"/>
    <n v="3752"/>
    <n v="3752"/>
    <s v="2, 3"/>
    <x v="1"/>
    <m/>
    <m/>
    <x v="0"/>
    <m/>
    <m/>
    <m/>
    <m/>
    <m/>
    <n v="0"/>
    <m/>
    <m/>
    <m/>
    <m/>
    <m/>
    <m/>
  </r>
  <r>
    <x v="4"/>
    <m/>
    <n v="509"/>
    <s v="SI"/>
    <s v="CURSO DE DERECHO DE LA COMPETENCIA EN LA CONTRATACIÓN PÚBLICA137503750"/>
    <s v="3100064"/>
    <n v="9290000110"/>
    <s v="SERVICIO"/>
    <s v="Común"/>
    <x v="0"/>
    <s v="Normalizado"/>
    <s v="ÍNFIMA CUANTÍA"/>
    <s v="CURSO DE DERECHO DE LA COMPETENCIA EN LA CONTRATACIÓN PÚBLICA"/>
    <n v="1"/>
    <n v="3750"/>
    <n v="3750"/>
    <n v="3"/>
    <x v="2"/>
    <s v="URBANO MARGARITA"/>
    <n v="5549"/>
    <x v="6"/>
    <m/>
    <m/>
    <s v="ADJUDICADO - INFIMA"/>
    <m/>
    <m/>
    <n v="0"/>
    <s v="MODIFICADO"/>
    <n v="235"/>
    <m/>
    <m/>
    <m/>
    <m/>
  </r>
  <r>
    <x v="4"/>
    <s v="DTH"/>
    <n v="510"/>
    <s v="SI"/>
    <s v="PANTALÓN DE GABARDINA CON PRETINA, CON DOS BOLSILLOS DELANTEROS Y RELO20718,023730,14"/>
    <s v="3100034 "/>
    <n v="282211313"/>
    <s v="BIEN"/>
    <s v="Común"/>
    <x v="0"/>
    <s v="Normalizado"/>
    <s v="CATÁLOGO ELECTRÓNICO"/>
    <s v="PANTALÓN DE GABARDINA CON PRETINA, CON DOS BOLSILLOS DELANTEROS Y RELO"/>
    <n v="224"/>
    <n v="16.09"/>
    <n v="3604.16"/>
    <n v="3"/>
    <x v="2"/>
    <s v="LARCO DIMARY"/>
    <n v="23024"/>
    <x v="2"/>
    <m/>
    <m/>
    <m/>
    <m/>
    <m/>
    <n v="0"/>
    <s v="MODIFICADO"/>
    <n v="128"/>
    <d v="2021-10-26T00:00:00"/>
    <m/>
    <m/>
    <m/>
  </r>
  <r>
    <x v="4"/>
    <m/>
    <n v="511"/>
    <s v="SI"/>
    <s v="ELECTRODO DE ACERO FUNDIDO MAQUINABLE  DIAM. 1 8 Pulg.4092,53700"/>
    <s v="3220031 "/>
    <n v="429500011"/>
    <s v="BIEN"/>
    <s v="Común"/>
    <x v="0"/>
    <s v="Normalizado"/>
    <s v="SUBASTA INVERSA ELECTRÓNICA"/>
    <s v="ELECTRODO DE ACERO FUNDIDO MAQUINABLE  DIAM. 1 8 Pulg."/>
    <n v="40"/>
    <n v="92.5"/>
    <n v="3700"/>
    <s v="2, 3"/>
    <x v="2"/>
    <s v="LARCO DIMARY"/>
    <n v="22632"/>
    <x v="3"/>
    <d v="2021-10-18T00:00:00"/>
    <m/>
    <s v="Publicado el 05/11/21; se encuentra en preguntas, respuestas y aclaraciones"/>
    <m/>
    <m/>
    <n v="0"/>
    <s v="MODIFICADO"/>
    <n v="218"/>
    <m/>
    <m/>
    <m/>
    <m/>
  </r>
  <r>
    <x v="4"/>
    <m/>
    <n v="512"/>
    <s v="SI"/>
    <s v="DADO DE 12 PUNTAS, MANDO 1 2 Pulg, RACHAS, JUEGO DE 21 PIEZAS, EN PULGADA351033605"/>
    <n v="3230037"/>
    <n v="4299217233"/>
    <s v="BIEN"/>
    <s v="Común"/>
    <x v="0"/>
    <m/>
    <s v="SUBASTA INVERSA ELECTRÓNICA"/>
    <s v="DADO DE 12 PUNTAS, MANDO 1 2 Pulg, RACHAS, JUEGO DE 21 PIEZAS, EN PULGADA"/>
    <n v="35"/>
    <n v="103"/>
    <m/>
    <s v="2, 3"/>
    <x v="1"/>
    <m/>
    <m/>
    <x v="1"/>
    <m/>
    <m/>
    <m/>
    <m/>
    <m/>
    <n v="0"/>
    <s v="ELIMINADO"/>
    <s v="194  0296"/>
    <d v="2021-12-22T00:00:00"/>
    <m/>
    <m/>
    <m/>
  </r>
  <r>
    <x v="4"/>
    <m/>
    <n v="513"/>
    <s v="SI"/>
    <s v="ARCHIVADOR MANUAL DE FIBRA TAMAÑO OFICIO21711,663603,86"/>
    <s v="6400034 "/>
    <n v="3212920135"/>
    <s v="BIEN"/>
    <s v="Común"/>
    <x v="0"/>
    <s v="Normalizado"/>
    <s v="CATÁLOGO ELECTRÓNICO"/>
    <s v="ARCHIVADOR MANUAL DE FIBRA TAMAÑO OFICIO"/>
    <n v="2171"/>
    <n v="1.66"/>
    <n v="3603.8599999999997"/>
    <s v="2, 3"/>
    <x v="1"/>
    <m/>
    <m/>
    <x v="0"/>
    <m/>
    <m/>
    <m/>
    <m/>
    <m/>
    <n v="0"/>
    <m/>
    <m/>
    <m/>
    <m/>
    <m/>
    <m/>
  </r>
  <r>
    <x v="4"/>
    <m/>
    <n v="514"/>
    <s v="SI"/>
    <s v="LIMPIADOR DE CONTACTOS ELECTRICOS, EN SPRAY, PRESENTACION DE 220 A 400 GRAMOS 7.7 A 14.10 ONZAS60603600"/>
    <s v="3220031 "/>
    <n v="353220016"/>
    <s v="BIEN"/>
    <s v="Común"/>
    <x v="0"/>
    <s v="Normalizado"/>
    <s v="ÍNFIMA CUANTÍA"/>
    <s v="LIMPIADOR DE CONTACTOS ELECTRICOS, EN SPRAY, PRESENTACION DE 220 A 400 GRAMOS 7.7 A 14.10 ONZAS"/>
    <n v="60"/>
    <n v="60"/>
    <m/>
    <s v="2, 3"/>
    <x v="1"/>
    <m/>
    <m/>
    <x v="1"/>
    <m/>
    <m/>
    <m/>
    <m/>
    <m/>
    <n v="0"/>
    <s v="ELIMINADO"/>
    <s v="218  0296"/>
    <d v="2021-12-22T00:00:00"/>
    <m/>
    <m/>
    <m/>
  </r>
  <r>
    <x v="4"/>
    <m/>
    <n v="515"/>
    <s v="SI"/>
    <s v="JUEGOS DE RACHAS COMPLETO (DADO DE 12 PUNTAS, MANDO 1/2&quot;, JUEGO DE 15 PIEZAS103503500"/>
    <n v="3230037"/>
    <n v="429213911"/>
    <s v="BIEN"/>
    <s v="Común"/>
    <x v="0"/>
    <m/>
    <s v="SUBASTA INVERSA ELECTRÓNICA"/>
    <s v="JUEGOS DE RACHAS COMPLETO (DADO DE 12 PUNTAS, MANDO 1/2&quot;, JUEGO DE 15 PIEZAS"/>
    <s v="10"/>
    <n v="350"/>
    <m/>
    <s v="2, 3"/>
    <x v="1"/>
    <m/>
    <m/>
    <x v="1"/>
    <m/>
    <m/>
    <m/>
    <m/>
    <m/>
    <n v="0"/>
    <s v="ELIMINADO"/>
    <s v="194  0296"/>
    <d v="2021-12-22T00:00:00"/>
    <m/>
    <m/>
    <m/>
  </r>
  <r>
    <x v="4"/>
    <m/>
    <n v="516"/>
    <s v="SI"/>
    <s v="GAS MIX-20 (CADA CARGA DE 7 METROS CUBICOS)25213,863492,72"/>
    <s v="3220031 "/>
    <n v="342101011"/>
    <s v="BIEN"/>
    <s v="Común"/>
    <x v="0"/>
    <s v="Normalizado"/>
    <s v="ÍNFIMA CUANTÍA"/>
    <s v="GAS MIX-20 (CADA CARGA DE 7 METROS CUBICOS)"/>
    <n v="252"/>
    <n v="13.86"/>
    <n v="3492.72"/>
    <s v="2, 3"/>
    <x v="1"/>
    <m/>
    <m/>
    <x v="0"/>
    <m/>
    <m/>
    <m/>
    <m/>
    <m/>
    <n v="0"/>
    <s v="MODIFICADO"/>
    <n v="218"/>
    <m/>
    <m/>
    <m/>
    <m/>
  </r>
  <r>
    <x v="4"/>
    <m/>
    <n v="517"/>
    <s v="SI"/>
    <s v="ROLLO DE PAPEL BOND DE 75 GR, 600 MM ANCHO, 50 M LONGITUD, PARA PLOTER205173485"/>
    <s v="6400034 "/>
    <n v="321290425"/>
    <s v="BIEN"/>
    <s v="Común"/>
    <x v="0"/>
    <s v="Normalizado"/>
    <s v="ÍNFIMA CUANTÍA"/>
    <s v="ROLLO DE PAPEL BOND DE 75 GR, 600 MM ANCHO, 50 M LONGITUD, PARA PLOTER"/>
    <n v="205"/>
    <n v="17"/>
    <n v="3485"/>
    <n v="3"/>
    <x v="2"/>
    <m/>
    <m/>
    <x v="0"/>
    <m/>
    <m/>
    <m/>
    <m/>
    <m/>
    <n v="0"/>
    <s v="MODIFICADO"/>
    <n v="206"/>
    <d v="2021-11-17T00:00:00"/>
    <m/>
    <m/>
    <m/>
  </r>
  <r>
    <x v="4"/>
    <m/>
    <n v="518"/>
    <s v="SI"/>
    <s v="CUCHILLAS PARA CORTADORA MULTIPLE134723472"/>
    <s v="3220037 "/>
    <n v="429214111"/>
    <s v="BIEN"/>
    <s v="Común"/>
    <x v="0"/>
    <s v="Normalizado"/>
    <s v="ÍNFIMA CUANTÍA"/>
    <s v="CUCHILLAS PARA CORTADORA MULTIPLE"/>
    <n v="1"/>
    <n v="3472"/>
    <n v="3472"/>
    <s v="2, 3"/>
    <x v="1"/>
    <m/>
    <m/>
    <x v="0"/>
    <m/>
    <m/>
    <m/>
    <m/>
    <m/>
    <n v="0"/>
    <m/>
    <m/>
    <m/>
    <m/>
    <m/>
    <m/>
  </r>
  <r>
    <x v="4"/>
    <m/>
    <n v="519"/>
    <s v="SI"/>
    <s v="ARCHIVADORES AEREO 900 MM X 430MM X 360MM17197,223352,74"/>
    <s v="1210120147100110 "/>
    <n v="3812200621"/>
    <s v="BIEN"/>
    <s v="Común"/>
    <x v="1"/>
    <s v="Normalizado"/>
    <s v="CATÁLOGO ELECTRÓNICO"/>
    <s v="ARCHIVADORES AEREO 900 MM X 430MM X 360MM"/>
    <n v="17"/>
    <n v="197.22"/>
    <n v="3352.74"/>
    <s v="2, 3"/>
    <x v="2"/>
    <s v="UQUILLAS JAVIER"/>
    <n v="22813"/>
    <x v="3"/>
    <m/>
    <s v="Orden de Compra en estado REVISADO, no hay mas acciones que ejecutar por parte del Analista"/>
    <m/>
    <m/>
    <m/>
    <n v="0"/>
    <m/>
    <m/>
    <m/>
    <m/>
    <m/>
    <m/>
  </r>
  <r>
    <x v="4"/>
    <m/>
    <n v="520"/>
    <s v="SI"/>
    <s v="CURSO DE ACCIONES DE GARANTÍAS JURISDICCIONALES DE ACUERDO AL NUEVO MARCO CONSTITUCIONAL133503350"/>
    <s v="3100064"/>
    <n v="9290000110"/>
    <s v="SERVICIO"/>
    <s v="Común"/>
    <x v="0"/>
    <s v="Normalizado"/>
    <s v="ÍNFIMA CUANTÍA"/>
    <s v="CURSO DE ACCIONES DE GARANTÍAS JURISDICCIONALES DE ACUERDO AL NUEVO MARCO CONSTITUCIONAL"/>
    <n v="1"/>
    <n v="3350"/>
    <n v="3350"/>
    <s v="1, 2"/>
    <x v="1"/>
    <m/>
    <m/>
    <x v="0"/>
    <m/>
    <m/>
    <m/>
    <m/>
    <m/>
    <n v="0"/>
    <m/>
    <m/>
    <m/>
    <m/>
    <m/>
    <m/>
  </r>
  <r>
    <x v="4"/>
    <m/>
    <n v="521"/>
    <s v="SI"/>
    <s v="ANILLOS DE ACERO GR50 DE DIAMETRO EXTERIOR 160 MM, DIÁMETRO INTERIOR 75 MM Y ESPESOR 10 MM25213,253339"/>
    <s v="3220031 "/>
    <n v="412110018"/>
    <s v="BIEN"/>
    <s v="Común"/>
    <x v="0"/>
    <s v="Normalizado"/>
    <s v="SUBASTA INVERSA ELECTRÓNICA"/>
    <s v="ANILLOS DE ACERO GR50 DE DIAMETRO EXTERIOR 160 MM, DIÁMETRO INTERIOR 75 MM Y ESPESOR 10 MM"/>
    <n v="252"/>
    <n v="13.25"/>
    <n v="3339"/>
    <s v="2, 3"/>
    <x v="2"/>
    <s v="TIPANTA TANIA"/>
    <n v="22739"/>
    <x v="5"/>
    <d v="2021-10-18T00:00:00"/>
    <m/>
    <s v="5 oct 2021: se devuelve al área requirente para reofrma al PAC _x000a_11/11/2021: DCP remite área usuaria Fase preparatoria con observaciones"/>
    <m/>
    <m/>
    <n v="0"/>
    <s v="MODIFICADO"/>
    <n v="65"/>
    <m/>
    <m/>
    <m/>
    <m/>
  </r>
  <r>
    <x v="4"/>
    <m/>
    <n v="522"/>
    <s v="SI"/>
    <s v="LINTERNA MANOS LIBRES, 6 LED, 4 FOCOS LUZ BLANCA, 2 FOCOS LUZ INFRARROJA, CON PILAS6253,53317"/>
    <n v="3230037"/>
    <n v="465310311"/>
    <s v="BIEN"/>
    <s v="Común"/>
    <x v="0"/>
    <m/>
    <s v="SUBASTA INVERSA ELECTRÓNICA"/>
    <s v="LINTERNA MANOS LIBRES, 6 LED, 4 FOCOS LUZ BLANCA, 2 FOCOS LUZ INFRARROJA, CON PILAS"/>
    <n v="62"/>
    <n v="53.5"/>
    <m/>
    <s v="2, 3"/>
    <x v="1"/>
    <m/>
    <m/>
    <x v="1"/>
    <m/>
    <m/>
    <m/>
    <m/>
    <m/>
    <n v="0"/>
    <s v="ELIMINADO"/>
    <s v="194  0296"/>
    <d v="2021-12-22T00:00:00"/>
    <m/>
    <m/>
    <m/>
  </r>
  <r>
    <x v="4"/>
    <m/>
    <n v="523"/>
    <s v="SI"/>
    <s v="CAVADORA DE 1.80 METROS4271,653009,3"/>
    <n v="3230037"/>
    <n v="444271014"/>
    <s v="BIEN"/>
    <s v="Común"/>
    <x v="0"/>
    <m/>
    <s v="SUBASTA INVERSA ELECTRÓNICA"/>
    <s v="CAVADORA DE 1.80 METROS"/>
    <n v="42"/>
    <n v="71.650000000000006"/>
    <m/>
    <s v="2, 3"/>
    <x v="1"/>
    <m/>
    <m/>
    <x v="1"/>
    <m/>
    <m/>
    <m/>
    <m/>
    <m/>
    <n v="0"/>
    <s v="ELIMINADO"/>
    <s v="194  0296"/>
    <d v="2021-12-22T00:00:00"/>
    <m/>
    <m/>
    <m/>
  </r>
  <r>
    <x v="3"/>
    <m/>
    <n v="523"/>
    <s v="SI"/>
    <s v="CAVADORA DE 1.80 METROS4271,653009,3"/>
    <n v="4100037"/>
    <n v="4292100117"/>
    <s v="BIEN"/>
    <s v="Común"/>
    <x v="0"/>
    <s v="Normalizado"/>
    <s v="ÍNFIMA CUANTÍA"/>
    <s v="CAVADORA DE 1.80 METROS"/>
    <n v="5"/>
    <n v="20.190000000000001"/>
    <m/>
    <s v="2, 3"/>
    <x v="1"/>
    <m/>
    <m/>
    <x v="1"/>
    <m/>
    <m/>
    <m/>
    <m/>
    <m/>
    <n v="0"/>
    <s v="ELIMINADO"/>
    <n v="194"/>
    <m/>
    <m/>
    <m/>
    <m/>
  </r>
  <r>
    <x v="3"/>
    <m/>
    <n v="523"/>
    <s v="SI"/>
    <s v="CAVADORA DE 1.80 METROS4271,653009,3"/>
    <s v="4100037 "/>
    <n v="4292100117"/>
    <s v="BIEN"/>
    <s v="Común"/>
    <x v="0"/>
    <s v="Normalizado"/>
    <s v="ÍNFIMA CUANTÍA"/>
    <s v="CAVADORA DE 1.80 METROS"/>
    <n v="5"/>
    <n v="20.190000000000001"/>
    <m/>
    <s v="2, 3"/>
    <x v="1"/>
    <m/>
    <m/>
    <x v="1"/>
    <m/>
    <m/>
    <m/>
    <m/>
    <m/>
    <n v="0"/>
    <s v="ELIMINADO"/>
    <n v="194"/>
    <m/>
    <m/>
    <m/>
    <m/>
  </r>
  <r>
    <x v="4"/>
    <m/>
    <n v="524"/>
    <s v="SI"/>
    <s v="CALIBRACION DE BALANZAS130003000"/>
    <s v="6400053"/>
    <n v="871591411"/>
    <s v="SERVICIO"/>
    <s v="Común"/>
    <x v="0"/>
    <s v="Normalizado"/>
    <s v="ÍNFIMA CUANTÍA"/>
    <s v="CALIBRACION DE BALANZAS"/>
    <n v="1"/>
    <n v="3000"/>
    <n v="3000"/>
    <n v="3"/>
    <x v="1"/>
    <m/>
    <m/>
    <x v="0"/>
    <m/>
    <m/>
    <m/>
    <m/>
    <m/>
    <n v="0"/>
    <m/>
    <m/>
    <m/>
    <m/>
    <m/>
    <m/>
  </r>
  <r>
    <x v="4"/>
    <m/>
    <n v="525"/>
    <s v="SI"/>
    <s v="CURSO DE FOTOGRAFIA A NIVEL INTERMEDIO130003000"/>
    <s v="3100064"/>
    <n v="9290000110"/>
    <s v="SERVICIO"/>
    <s v="Común"/>
    <x v="0"/>
    <s v="Normalizado"/>
    <s v="ÍNFIMA CUANTÍA"/>
    <s v="CURSO DE FOTOGRAFIA A NIVEL INTERMEDIO"/>
    <n v="1"/>
    <n v="3000"/>
    <n v="3000"/>
    <s v="2, 3"/>
    <x v="2"/>
    <m/>
    <m/>
    <x v="0"/>
    <m/>
    <m/>
    <m/>
    <m/>
    <m/>
    <n v="0"/>
    <m/>
    <m/>
    <m/>
    <m/>
    <m/>
    <m/>
  </r>
  <r>
    <x v="4"/>
    <m/>
    <n v="526"/>
    <s v="SI"/>
    <s v="CURSO DE LEGISLACIÓN LABORAL EN SEGURIDAD Y SALUD OCUPACIONAL130003000"/>
    <s v="3100064"/>
    <n v="9290000110"/>
    <s v="SERVICIO"/>
    <s v="Común"/>
    <x v="0"/>
    <s v="Normalizado"/>
    <s v="ÍNFIMA CUANTÍA"/>
    <s v="CURSO DE LEGISLACIÓN LABORAL EN SEGURIDAD Y SALUD OCUPACIONAL"/>
    <n v="1"/>
    <n v="3000"/>
    <n v="3000"/>
    <s v="2, 3"/>
    <x v="1"/>
    <m/>
    <m/>
    <x v="0"/>
    <m/>
    <m/>
    <m/>
    <m/>
    <m/>
    <n v="0"/>
    <m/>
    <m/>
    <m/>
    <m/>
    <m/>
    <m/>
  </r>
  <r>
    <x v="4"/>
    <m/>
    <n v="527"/>
    <s v="SI"/>
    <s v="COMPROBADOR DE AUSENCIA DE TENSIÓN BV TIPO LÁPIZ100303000"/>
    <s v="3230037"/>
    <s v="482430019"/>
    <s v="BIEN"/>
    <s v="Común"/>
    <x v="0"/>
    <m/>
    <s v="SUBASTA INVERSA ELECTRÓNICA"/>
    <s v="COMPROBADOR DE AUSENCIA DE TENSIÓN BV TIPO LÁPIZ"/>
    <s v="100"/>
    <n v="30"/>
    <m/>
    <s v="2, 3"/>
    <x v="1"/>
    <m/>
    <m/>
    <x v="1"/>
    <m/>
    <m/>
    <m/>
    <m/>
    <m/>
    <n v="0"/>
    <s v="ELIMINADO"/>
    <s v="194  0296"/>
    <d v="2021-12-22T00:00:00"/>
    <m/>
    <m/>
    <m/>
  </r>
  <r>
    <x v="4"/>
    <m/>
    <n v="528"/>
    <s v="SI"/>
    <s v="CURSO DE AUDITOR INTERNO SISTEMA INTEGRADO 9001, 37001 Y 45001130003000"/>
    <s v="3100064"/>
    <n v="9290000126"/>
    <s v="SERVICIO"/>
    <s v="Común"/>
    <x v="0"/>
    <s v="Normalizado"/>
    <s v="ÍNFIMA CUANTÍA"/>
    <s v="CURSO DE AUDITOR INTERNO SISTEMA INTEGRADO 9001, 37001 Y 45001"/>
    <n v="1"/>
    <n v="3000"/>
    <n v="3000"/>
    <s v="2, 3"/>
    <x v="2"/>
    <s v="URBANO MARGARITA"/>
    <n v="5550"/>
    <x v="6"/>
    <m/>
    <m/>
    <s v="ADJUDICADO - INFIMA"/>
    <m/>
    <m/>
    <n v="0"/>
    <m/>
    <m/>
    <m/>
    <m/>
    <m/>
    <m/>
  </r>
  <r>
    <x v="4"/>
    <m/>
    <n v="529"/>
    <s v="SI"/>
    <s v="BARRA GRUESA RECTA DE 18 LIBRAS, 1.4 M DE LONGITUD90332970"/>
    <n v="3230037"/>
    <n v="429215124"/>
    <s v="BIEN"/>
    <s v="Común"/>
    <x v="0"/>
    <m/>
    <s v="SUBASTA INVERSA ELECTRÓNICA"/>
    <s v="BARRA GRUESA RECTA DE 18 LIBRAS, 1.4 M DE LONGITUD"/>
    <n v="90"/>
    <n v="33"/>
    <m/>
    <s v="2, 3"/>
    <x v="1"/>
    <m/>
    <m/>
    <x v="1"/>
    <m/>
    <m/>
    <m/>
    <m/>
    <m/>
    <n v="0"/>
    <s v="ELIMINADO"/>
    <s v="194  0296"/>
    <d v="2021-12-22T00:00:00"/>
    <m/>
    <m/>
    <m/>
  </r>
  <r>
    <x v="4"/>
    <m/>
    <n v="530"/>
    <s v="SI"/>
    <s v="LLANTA 215 75 R17,5 -12PR LABRADO MIXTO   REGIONAL Y URBANO 12244,03252928,39"/>
    <s v="3220036 "/>
    <n v="3611100283"/>
    <s v="BIEN"/>
    <s v="Común"/>
    <x v="0"/>
    <s v="Normalizado"/>
    <s v="CATÁLOGO ELECTRÓNICO"/>
    <s v="LLANTA 215 75 R17,5 -12PR LABRADO MIXTO   REGIONAL Y URBANO "/>
    <n v="12"/>
    <n v="244.0325"/>
    <n v="2928.39"/>
    <s v="2, 3"/>
    <x v="2"/>
    <s v="MUÑOZ ANDREA"/>
    <n v="22755"/>
    <x v="3"/>
    <m/>
    <m/>
    <s v="Elaboración y aceptación ordenes de compra "/>
    <m/>
    <m/>
    <n v="0"/>
    <s v="MODIFICADO"/>
    <n v="65"/>
    <m/>
    <m/>
    <m/>
    <m/>
  </r>
  <r>
    <x v="4"/>
    <m/>
    <n v="531"/>
    <s v="SI"/>
    <s v="RAPIDOGRAFO ROTRING DE 0.5 MM100292900"/>
    <s v="6400034 "/>
    <n v="389110211"/>
    <s v="BIEN"/>
    <s v="Común"/>
    <x v="0"/>
    <s v="Normalizado"/>
    <s v="ÍNFIMA CUANTÍA"/>
    <s v="RAPIDOGRAFO ROTRING DE 0.5 MM"/>
    <n v="100"/>
    <n v="29"/>
    <m/>
    <s v="2, 3"/>
    <x v="1"/>
    <m/>
    <m/>
    <x v="1"/>
    <m/>
    <m/>
    <m/>
    <m/>
    <m/>
    <n v="0"/>
    <s v="ELIMINADO"/>
    <n v="206"/>
    <d v="2021-11-17T00:00:00"/>
    <m/>
    <m/>
    <m/>
  </r>
  <r>
    <x v="4"/>
    <m/>
    <n v="532"/>
    <s v="SI"/>
    <s v="MALETA PORTAHERRAMIENTAS 60X30X3014206,662893,24"/>
    <n v="3230037"/>
    <n v="292201115"/>
    <s v="BIEN"/>
    <s v="Común"/>
    <x v="0"/>
    <m/>
    <s v="SUBASTA INVERSA ELECTRÓNICA"/>
    <s v="MALETA PORTAHERRAMIENTAS 60X30X30"/>
    <n v="14"/>
    <n v="206.66"/>
    <m/>
    <s v="2, 3"/>
    <x v="1"/>
    <m/>
    <m/>
    <x v="1"/>
    <m/>
    <m/>
    <m/>
    <m/>
    <m/>
    <n v="0"/>
    <s v="ELIMINADO"/>
    <s v="194  0296"/>
    <d v="2021-12-22T00:00:00"/>
    <m/>
    <m/>
    <m/>
  </r>
  <r>
    <x v="4"/>
    <m/>
    <n v="533"/>
    <s v="SI"/>
    <s v="SONDA PASA CABLE FIBRA DE VIDRIO DE 6MM5155,62884"/>
    <s v="3230037"/>
    <s v="482700018"/>
    <s v="BIEN"/>
    <s v="Común"/>
    <x v="0"/>
    <m/>
    <s v="SUBASTA INVERSA ELECTRÓNICA"/>
    <s v="SONDA PASA CABLE FIBRA DE VIDRIO DE 6MM"/>
    <s v="515"/>
    <n v="5.6"/>
    <m/>
    <s v="2, 3"/>
    <x v="1"/>
    <m/>
    <m/>
    <x v="1"/>
    <m/>
    <m/>
    <m/>
    <m/>
    <m/>
    <n v="0"/>
    <s v="ELIMINADO"/>
    <s v="194  0296"/>
    <d v="2021-12-22T00:00:00"/>
    <m/>
    <m/>
    <m/>
  </r>
  <r>
    <x v="4"/>
    <m/>
    <n v="534"/>
    <s v="SI"/>
    <s v="BASURERO DE METAL9031,42826"/>
    <s v="1210120147100110"/>
    <n v="3814019111"/>
    <s v="BIEN"/>
    <s v="Común"/>
    <x v="0"/>
    <s v="Normalizado"/>
    <s v="CATÁLOGO ELECTRÓNICO"/>
    <s v="BASURERO DE METAL"/>
    <n v="90"/>
    <n v="31.4"/>
    <n v="2826"/>
    <s v="2, 3"/>
    <x v="1"/>
    <m/>
    <n v="22832"/>
    <x v="0"/>
    <m/>
    <m/>
    <m/>
    <m/>
    <m/>
    <n v="0"/>
    <s v="MODIFICADO"/>
    <n v="199"/>
    <m/>
    <m/>
    <m/>
    <m/>
  </r>
  <r>
    <x v="4"/>
    <m/>
    <n v="535"/>
    <s v="SI"/>
    <s v="FORMA CONTINUA  INFORME DE EGRESO DE MATERIALES DE BODEGA455970,062735,82"/>
    <s v="6400034 "/>
    <n v="321432011"/>
    <s v="BIEN"/>
    <s v="Común"/>
    <x v="0"/>
    <s v="Normalizado"/>
    <s v="SUBASTA INVERSA ELECTRÓNICA"/>
    <s v="FORMA CONTINUA  INFORME DE EGRESO DE MATERIALES DE BODEGA"/>
    <n v="45597"/>
    <n v="0.06"/>
    <n v="2735.8199999999997"/>
    <s v="2, 3"/>
    <x v="2"/>
    <m/>
    <n v="22917"/>
    <x v="0"/>
    <m/>
    <m/>
    <m/>
    <m/>
    <m/>
    <n v="0"/>
    <m/>
    <m/>
    <m/>
    <m/>
    <m/>
    <m/>
  </r>
  <r>
    <x v="4"/>
    <m/>
    <n v="536"/>
    <s v="SI"/>
    <s v="FORMA CONTINUA INFORME DE REINGRESO DE MATERIALES A BODEGA226040,122712,48"/>
    <s v="6400034 "/>
    <n v="321432011"/>
    <s v="BIEN"/>
    <s v="Común"/>
    <x v="0"/>
    <s v="Normalizado"/>
    <s v="SUBASTA INVERSA ELECTRÓNICA"/>
    <s v="FORMA CONTINUA INFORME DE REINGRESO DE MATERIALES A BODEGA"/>
    <n v="22604"/>
    <n v="0.12"/>
    <n v="2712.48"/>
    <s v="2, 3"/>
    <x v="2"/>
    <m/>
    <n v="22917"/>
    <x v="0"/>
    <m/>
    <m/>
    <m/>
    <m/>
    <m/>
    <n v="0"/>
    <m/>
    <m/>
    <m/>
    <m/>
    <m/>
    <m/>
  </r>
  <r>
    <x v="4"/>
    <m/>
    <n v="537"/>
    <s v="SI"/>
    <s v="LLAVE AJUSTABLE PARA TUBO, ABERTURA MAX. 2 Pulg., LONG. TOTAL 12 Pulg159172703"/>
    <s v="3230037"/>
    <n v="429212012"/>
    <s v="BIEN"/>
    <s v="Común"/>
    <x v="0"/>
    <s v="Normalizado"/>
    <s v="SUBASTA INVERSA ELECTRÓNICA"/>
    <s v="LLAVE AJUSTABLE PARA TUBO, ABERTURA MAX. 2 Pulg., LONG. TOTAL 12 Pulg"/>
    <n v="159"/>
    <n v="17"/>
    <m/>
    <s v="2, 3"/>
    <x v="1"/>
    <m/>
    <m/>
    <x v="1"/>
    <m/>
    <m/>
    <m/>
    <m/>
    <m/>
    <n v="0"/>
    <s v="ELIMINADO"/>
    <s v="194  0296"/>
    <d v="2021-12-22T00:00:00"/>
    <m/>
    <m/>
    <m/>
  </r>
  <r>
    <x v="4"/>
    <m/>
    <n v="538"/>
    <s v="SI"/>
    <s v="LIBRETIN  ORDEN DE MOVILIZACION DE VEHICULOS DE LA EEQSA4366,182694,48"/>
    <s v="6400034 "/>
    <n v="326000049"/>
    <s v="BIEN"/>
    <s v="Común"/>
    <x v="0"/>
    <s v="Normalizado"/>
    <s v="SUBASTA INVERSA ELECTRÓNICA"/>
    <s v="LIBRETIN  ORDEN DE MOVILIZACION DE VEHICULOS DE LA EEQSA"/>
    <n v="436"/>
    <n v="6.18"/>
    <n v="2694.48"/>
    <s v="2, 3"/>
    <x v="2"/>
    <m/>
    <n v="22917"/>
    <x v="0"/>
    <m/>
    <m/>
    <m/>
    <m/>
    <m/>
    <n v="0"/>
    <m/>
    <m/>
    <m/>
    <m/>
    <m/>
    <m/>
  </r>
  <r>
    <x v="4"/>
    <m/>
    <n v="539"/>
    <s v="SI"/>
    <s v="CALIBRADOR PIE DE REY, TORNILLO, RANGO 12&quot; Y 300 MM, APRECIACIÓN_x000a_1/128&quot; Y 0.05 MM12216,62599,2"/>
    <n v="3230037"/>
    <n v="4423209116"/>
    <s v="BIEN"/>
    <s v="Común"/>
    <x v="0"/>
    <m/>
    <s v="SUBASTA INVERSA ELECTRÓNICA"/>
    <s v="CALIBRADOR PIE DE REY, TORNILLO, RANGO 12&quot; Y 300 MM, APRECIACIÓN_x000a_1/128&quot; Y 0.05 MM"/>
    <n v="12"/>
    <n v="216.6"/>
    <m/>
    <s v="2, 3"/>
    <x v="1"/>
    <m/>
    <m/>
    <x v="1"/>
    <m/>
    <m/>
    <m/>
    <m/>
    <m/>
    <n v="0"/>
    <s v="ELIMINADO"/>
    <s v="194  0296"/>
    <d v="2021-12-22T00:00:00"/>
    <m/>
    <m/>
    <m/>
  </r>
  <r>
    <x v="4"/>
    <m/>
    <n v="540"/>
    <s v="SI"/>
    <s v="BATERIA DE 12 V, 17 PLACAS, 105 A-H BORNE PERNO REF. 30H HD16160,7762572,416"/>
    <s v="3220036 "/>
    <n v="464200015"/>
    <s v="BIEN"/>
    <s v="Común"/>
    <x v="0"/>
    <s v="Normalizado"/>
    <s v="SUBASTA INVERSA ELECTRÓNICA"/>
    <s v="BATERIA DE 12 V, 17 PLACAS, 105 A-H BORNE PERNO REF. 30H HD"/>
    <n v="16"/>
    <n v="160.77600000000001"/>
    <n v="2572.4160000000002"/>
    <s v="2, 3"/>
    <x v="2"/>
    <s v="ANDRADE OLGA"/>
    <n v="22754"/>
    <x v="2"/>
    <m/>
    <m/>
    <s v="1/07/2021: La DCP envia las observaciones de la Fase Preparatoria de la fase preparatoria y estudio de mercado al área usuaria, de lo cual no se obtiene una respuesta del área usuaria._x000a_- Pendiente revisión de la DCP de los documentos enviados por el área usuaria"/>
    <m/>
    <m/>
    <n v="0"/>
    <s v="MODIFICADO"/>
    <n v="218"/>
    <m/>
    <m/>
    <m/>
    <m/>
  </r>
  <r>
    <x v="4"/>
    <m/>
    <n v="541"/>
    <s v="SI"/>
    <s v="ARCO DE SIERRA, CORTE DE METAL EN VARIOS ÁNGULOS, PARA 12 Pulg. DE LONGITUD10624,22565,2"/>
    <s v="3230037"/>
    <n v="429211013"/>
    <s v="BIEN"/>
    <s v="Común"/>
    <x v="0"/>
    <s v="Normalizado"/>
    <s v="SUBASTA INVERSA ELECTRÓNICA"/>
    <s v="ARCO DE SIERRA, CORTE DE METAL EN VARIOS ÁNGULOS, PARA 12 Pulg. DE LONGITUD"/>
    <n v="106"/>
    <n v="24.2"/>
    <m/>
    <s v="2, 3"/>
    <x v="1"/>
    <m/>
    <m/>
    <x v="1"/>
    <m/>
    <m/>
    <m/>
    <m/>
    <m/>
    <n v="0"/>
    <s v="ELIMINADO"/>
    <s v="194  0296"/>
    <d v="2021-12-22T00:00:00"/>
    <m/>
    <m/>
    <m/>
  </r>
  <r>
    <x v="4"/>
    <m/>
    <n v="542"/>
    <s v="SI"/>
    <s v="ESTRUCTURA PRINCIPAL DE LA TREPADORA DE POSTE DE HORMIGÓN DE 500X200X3 MM, EN ASTM A-588, CORTE POR PLASMA SEGÚN DISEÑO90282520"/>
    <s v="3220031 "/>
    <n v="412110018"/>
    <s v="BIEN"/>
    <s v="Común"/>
    <x v="0"/>
    <s v="Normalizado"/>
    <s v="SUBASTA INVERSA ELECTRÓNICA"/>
    <s v="ESTRUCTURA PRINCIPAL DE LA TREPADORA DE POSTE DE HORMIGÓN DE 500X200X3 MM, EN ASTM A-588, CORTE POR PLASMA SEGÚN DISEÑO"/>
    <n v="90"/>
    <n v="28"/>
    <n v="2520"/>
    <s v="2, 3"/>
    <x v="2"/>
    <s v="URBANO MARGARITA"/>
    <n v="22710"/>
    <x v="3"/>
    <m/>
    <m/>
    <s v="Adjudicado - Registro de contratos"/>
    <m/>
    <m/>
    <n v="0"/>
    <s v="MODIFICADO"/>
    <n v="65"/>
    <m/>
    <m/>
    <m/>
    <m/>
  </r>
  <r>
    <x v="4"/>
    <m/>
    <n v="543"/>
    <s v="SI"/>
    <s v="LLANTA  225 70 R16, LABRADO TODO TERRENO, CAPACIDAD DE CARGA 103 00020120,542410,8"/>
    <s v="3220036 "/>
    <n v="3611100269"/>
    <s v="BIEN"/>
    <s v="Común"/>
    <x v="0"/>
    <s v="Normalizado"/>
    <s v="CATÁLOGO ELECTRÓNICO"/>
    <s v="LLANTA  225 70 R16, LABRADO TODO TERRENO, CAPACIDAD DE CARGA 103 000"/>
    <n v="20"/>
    <n v="120.54"/>
    <n v="2410.8000000000002"/>
    <s v="2, 3"/>
    <x v="2"/>
    <s v="MUÑOZ ANDREA"/>
    <n v="22755"/>
    <x v="3"/>
    <m/>
    <m/>
    <s v="Elaboración y aceptación ordenes de compra "/>
    <m/>
    <m/>
    <n v="0"/>
    <s v="MODIFICADO"/>
    <n v="65"/>
    <m/>
    <m/>
    <m/>
    <m/>
  </r>
  <r>
    <x v="4"/>
    <m/>
    <n v="544"/>
    <s v="SI"/>
    <s v="BOMBA SUMERGIBLE DE ACERO INOXIDABLE DE 0.5 HP 110V122002400"/>
    <n v="3230037"/>
    <n v="432200114"/>
    <s v="BIEN"/>
    <s v="Común"/>
    <x v="0"/>
    <m/>
    <s v="SUBASTA INVERSA ELECTRÓNICA"/>
    <s v="BOMBA SUMERGIBLE DE ACERO INOXIDABLE DE 0.5 HP 110V"/>
    <n v="12"/>
    <n v="200"/>
    <m/>
    <s v="2, 3"/>
    <x v="1"/>
    <m/>
    <m/>
    <x v="1"/>
    <m/>
    <m/>
    <m/>
    <m/>
    <m/>
    <n v="0"/>
    <s v="ELIMINADO"/>
    <s v="194  0296"/>
    <d v="2021-12-22T00:00:00"/>
    <m/>
    <m/>
    <m/>
  </r>
  <r>
    <x v="4"/>
    <m/>
    <n v="545"/>
    <s v="SI"/>
    <s v="BROCA DE CONCRETO, JUEGO DE 7 PIEZAS160152400"/>
    <n v="3230037"/>
    <n v="442510011"/>
    <s v="BIEN"/>
    <s v="Común"/>
    <x v="0"/>
    <m/>
    <s v="SUBASTA INVERSA ELECTRÓNICA"/>
    <s v="BROCA DE CONCRETO, JUEGO DE 7 PIEZAS"/>
    <n v="160"/>
    <n v="15"/>
    <m/>
    <s v="2, 3"/>
    <x v="1"/>
    <m/>
    <m/>
    <x v="1"/>
    <m/>
    <m/>
    <m/>
    <m/>
    <m/>
    <n v="0"/>
    <s v="ELIMINADO"/>
    <s v="194  0296"/>
    <d v="2021-12-22T00:00:00"/>
    <m/>
    <m/>
    <m/>
  </r>
  <r>
    <x v="5"/>
    <m/>
    <n v="545"/>
    <s v="SI"/>
    <s v="BROCA DE CONCRETO, JUEGO DE 7 PIEZAS160152400"/>
    <s v="5140037 "/>
    <s v="444610021"/>
    <s v="BIEN"/>
    <s v="Común"/>
    <x v="0"/>
    <s v="Normalizado"/>
    <s v="ÍNFIMA CUANTÍA"/>
    <s v="BROCA DE CONCRETO, JUEGO DE 7 PIEZAS"/>
    <n v="160"/>
    <n v="15"/>
    <m/>
    <s v="2, 3"/>
    <x v="1"/>
    <m/>
    <m/>
    <x v="1"/>
    <m/>
    <m/>
    <m/>
    <m/>
    <m/>
    <n v="0"/>
    <s v="ELIMINADO"/>
    <n v="194"/>
    <m/>
    <m/>
    <m/>
    <m/>
  </r>
  <r>
    <x v="4"/>
    <m/>
    <n v="546"/>
    <s v="SI"/>
    <s v="ACEITE PENETRANTE, EN SPRAY, PRESENTACION 11  A 12.3 ONZ215112365"/>
    <s v="3220031 "/>
    <n v="354300211"/>
    <s v="BIEN"/>
    <s v="Común"/>
    <x v="0"/>
    <s v="Normalizado"/>
    <s v="ÍNFIMA CUANTÍA"/>
    <s v="ACEITE PENETRANTE, EN SPRAY, PRESENTACION 11  A 12.3 ONZ"/>
    <n v="215"/>
    <n v="11"/>
    <n v="2365"/>
    <s v="2, 3"/>
    <x v="1"/>
    <s v="TIPANTA TANIA"/>
    <n v="22913"/>
    <x v="2"/>
    <m/>
    <m/>
    <m/>
    <n v="215"/>
    <n v="11"/>
    <n v="2365"/>
    <s v="MODIFICADO"/>
    <s v="65_x000a_138"/>
    <m/>
    <m/>
    <m/>
    <m/>
  </r>
  <r>
    <x v="5"/>
    <m/>
    <n v="546"/>
    <s v="SI"/>
    <s v="ACEITE PENETRANTE, EN SPRAY, PRESENTACION 11  A 12.3 ONZ215112365"/>
    <s v="5140037 "/>
    <s v="354300211"/>
    <s v="BIEN"/>
    <s v="Común"/>
    <x v="0"/>
    <s v="Normalizado"/>
    <s v="ÍNFIMA CUANTÍA"/>
    <s v="ACEITE PENETRANTE, EN SPRAY, PRESENTACION 11  A 12.3 ONZ"/>
    <n v="100"/>
    <n v="25"/>
    <m/>
    <s v="2, 3"/>
    <x v="1"/>
    <m/>
    <m/>
    <x v="1"/>
    <m/>
    <m/>
    <m/>
    <m/>
    <m/>
    <n v="0"/>
    <s v="ELIMINADO"/>
    <n v="138"/>
    <m/>
    <m/>
    <m/>
    <m/>
  </r>
  <r>
    <x v="3"/>
    <m/>
    <n v="546"/>
    <s v="SI"/>
    <s v="ACEITE PENETRANTE, EN SPRAY, PRESENTACION 11  A 12.3 ONZ215112365"/>
    <s v="4210031 4220331 "/>
    <n v="354300211"/>
    <s v="BIEN"/>
    <s v="Común"/>
    <x v="0"/>
    <s v="Normalizado"/>
    <s v="ÍNFIMA CUANTÍA"/>
    <s v="ACEITE PENETRANTE, EN SPRAY, PRESENTACION 11  A 12.3 ONZ"/>
    <n v="55"/>
    <n v="25"/>
    <m/>
    <s v="1, 2, 3"/>
    <x v="1"/>
    <m/>
    <m/>
    <x v="1"/>
    <m/>
    <m/>
    <m/>
    <m/>
    <m/>
    <n v="0"/>
    <m/>
    <m/>
    <m/>
    <m/>
    <m/>
    <m/>
  </r>
  <r>
    <x v="4"/>
    <m/>
    <n v="547"/>
    <s v="SI"/>
    <s v="AMOLADORA 120 V, 8.500 RPM, 2.300 W, 60 HZ, DISCO DE 7&quot;12195,32343,6"/>
    <n v="3230037"/>
    <n v="442160111"/>
    <s v="BIEN"/>
    <s v="Común"/>
    <x v="0"/>
    <s v="Normalizado"/>
    <s v="SUBASTA INVERSA ELECTRÓNICA"/>
    <s v="AMOLADORA 120 V, 8.500 RPM, 2.300 W, 60 HZ, DISCO DE 7&quot;"/>
    <n v="12"/>
    <n v="195.3"/>
    <m/>
    <s v="2, 3"/>
    <x v="1"/>
    <m/>
    <m/>
    <x v="1"/>
    <m/>
    <m/>
    <m/>
    <m/>
    <m/>
    <n v="0"/>
    <s v="ELIMINADO"/>
    <s v="194  0296"/>
    <d v="2021-12-22T00:00:00"/>
    <m/>
    <m/>
    <m/>
  </r>
  <r>
    <x v="4"/>
    <m/>
    <n v="548"/>
    <s v="SI"/>
    <s v="GATO HIDRAULICO DE FOSO 1200KG21164,232328,46"/>
    <s v="3220037 "/>
    <n v="442320934"/>
    <s v="BIEN"/>
    <s v="Común"/>
    <x v="0"/>
    <s v="Normalizado"/>
    <s v="ÍNFIMA CUANTÍA"/>
    <s v="GATO HIDRAULICO DE FOSO 1200KG"/>
    <n v="2"/>
    <n v="1164.23"/>
    <n v="2328.46"/>
    <s v="2, 3"/>
    <x v="1"/>
    <m/>
    <m/>
    <x v="0"/>
    <m/>
    <m/>
    <m/>
    <m/>
    <m/>
    <n v="0"/>
    <m/>
    <m/>
    <m/>
    <m/>
    <m/>
    <m/>
  </r>
  <r>
    <x v="4"/>
    <m/>
    <n v="549"/>
    <s v="SI"/>
    <s v="BATERIA DE 12 V, 17 PLACAS, 105 A-H BORNE GRUESO REF. 30H HD15154,52652317,8975"/>
    <s v="3220036 "/>
    <n v="464200015"/>
    <s v="BIEN"/>
    <s v="Común"/>
    <x v="0"/>
    <s v="Normalizado"/>
    <s v="SUBASTA INVERSA ELECTRÓNICA"/>
    <s v="BATERIA DE 12 V, 17 PLACAS, 105 A-H BORNE GRUESO REF. 30H HD"/>
    <n v="15"/>
    <n v="154.5265"/>
    <n v="2317.8975"/>
    <s v="2, 3"/>
    <x v="2"/>
    <s v="ANDRADE OLGA"/>
    <n v="22754"/>
    <x v="2"/>
    <m/>
    <m/>
    <s v="1/07/2021: La DCP envia las observaciones de la Fase Preparatoria de la fase preparatoria y estudio de mercado al área usuaria, de lo cual no se obtiene una respuesta del área usuaria._x000a_- Pendiente revisión de la DCP de los documentos enviados por el área usuaria"/>
    <m/>
    <m/>
    <n v="0"/>
    <s v="MODIFICADO"/>
    <n v="218"/>
    <m/>
    <m/>
    <m/>
    <m/>
  </r>
  <r>
    <x v="4"/>
    <m/>
    <n v="550"/>
    <s v="SI"/>
    <s v="REFRIGERADOR  300 LITROS5459,012295,05"/>
    <s v="1210120147100110"/>
    <n v="448110014"/>
    <s v="BIEN"/>
    <s v="Común"/>
    <x v="0"/>
    <s v="Normalizado"/>
    <s v="SUBASTA INVERSA ELECTRÓNICA"/>
    <s v="REFRIGERADOR  300 LITROS"/>
    <n v="5"/>
    <n v="587.94000000000005"/>
    <n v="2939.7000000000003"/>
    <n v="3"/>
    <x v="1"/>
    <s v="LARCO DIMARY"/>
    <n v="23036"/>
    <x v="2"/>
    <m/>
    <m/>
    <m/>
    <n v="5"/>
    <n v="587.94000000000005"/>
    <n v="2939.7000000000003"/>
    <s v="MODIFICADO"/>
    <n v="206"/>
    <d v="2021-11-17T00:00:00"/>
    <m/>
    <m/>
    <m/>
  </r>
  <r>
    <x v="4"/>
    <m/>
    <n v="551"/>
    <s v="SI"/>
    <s v="HORNO MICROONDAS2399,142280,22"/>
    <s v="1210120147100110"/>
    <n v="448162112"/>
    <s v="BIEN"/>
    <s v="Común"/>
    <x v="0"/>
    <s v="Normalizado"/>
    <s v="SUBASTA INVERSA ELECTRÓNICA"/>
    <s v="HORNO MICROONDAS"/>
    <n v="21"/>
    <n v="97.69"/>
    <n v="2051.4899999999998"/>
    <n v="3"/>
    <x v="1"/>
    <s v="LARCO DIMARY"/>
    <n v="23036"/>
    <x v="2"/>
    <m/>
    <m/>
    <m/>
    <n v="21"/>
    <n v="97.69"/>
    <n v="2051.4899999999998"/>
    <s v="MODIFICADO"/>
    <n v="206"/>
    <d v="2021-11-17T00:00:00"/>
    <m/>
    <m/>
    <m/>
  </r>
  <r>
    <x v="3"/>
    <m/>
    <n v="551"/>
    <s v="SI"/>
    <s v="HORNO MICROONDAS2399,142280,22"/>
    <s v="4210033 "/>
    <n v="448162112"/>
    <s v="BIEN"/>
    <s v="Común"/>
    <x v="0"/>
    <s v="Normalizado"/>
    <s v="ÍNFIMA CUANTÍA"/>
    <s v="HORNO MICROONDAS"/>
    <n v="14"/>
    <n v="125"/>
    <m/>
    <s v="1, 2"/>
    <x v="1"/>
    <m/>
    <m/>
    <x v="1"/>
    <m/>
    <m/>
    <m/>
    <m/>
    <m/>
    <n v="0"/>
    <m/>
    <m/>
    <m/>
    <m/>
    <m/>
    <m/>
  </r>
  <r>
    <x v="4"/>
    <m/>
    <n v="552"/>
    <s v="SI"/>
    <s v="CURSO DE PROCEDIMIENTO CONTENCIOSO ADMINISTRATIVO122702270"/>
    <s v="3100064"/>
    <n v="9290000110"/>
    <s v="SERVICIO"/>
    <s v="Común"/>
    <x v="0"/>
    <s v="Normalizado"/>
    <s v="ÍNFIMA CUANTÍA"/>
    <s v="CURSO DE PROCEDIMIENTO CONTENCIOSO ADMINISTRATIVO"/>
    <n v="1"/>
    <n v="2270"/>
    <n v="2270"/>
    <s v="1, 2"/>
    <x v="1"/>
    <m/>
    <m/>
    <x v="0"/>
    <m/>
    <m/>
    <m/>
    <m/>
    <m/>
    <n v="0"/>
    <m/>
    <m/>
    <m/>
    <m/>
    <m/>
    <m/>
  </r>
  <r>
    <x v="4"/>
    <m/>
    <n v="553"/>
    <s v="SI"/>
    <s v="MINI NEVERA 125 LITROS14160,932253,02"/>
    <s v="6400034 "/>
    <n v="448110011"/>
    <s v="BIEN"/>
    <s v="Común"/>
    <x v="0"/>
    <s v="Normalizado"/>
    <s v="SUBASTA INVERSA ELECTRÓNICA"/>
    <s v="MINI NEVERA 125 LITROS"/>
    <n v="11"/>
    <n v="240.18"/>
    <n v="2641.98"/>
    <n v="3"/>
    <x v="1"/>
    <s v="LARCO DIMARY"/>
    <n v="23036"/>
    <x v="2"/>
    <m/>
    <m/>
    <m/>
    <n v="11"/>
    <n v="240.18"/>
    <n v="2641.98"/>
    <s v="MODIFICADO"/>
    <n v="206"/>
    <d v="2021-11-17T00:00:00"/>
    <m/>
    <m/>
    <m/>
  </r>
  <r>
    <x v="3"/>
    <m/>
    <n v="553"/>
    <s v="SI"/>
    <s v="MINI NEVERA 125 LITROS14160,932253,02"/>
    <s v="4210035 "/>
    <n v="448110011"/>
    <s v="BIEN"/>
    <s v="Común"/>
    <x v="0"/>
    <s v="Normalizado"/>
    <s v="ÍNFIMA CUANTÍA"/>
    <s v="MINI NEVERA 125 LITROS"/>
    <n v="8"/>
    <n v="187.93"/>
    <m/>
    <s v="1, 2"/>
    <x v="1"/>
    <m/>
    <m/>
    <x v="1"/>
    <m/>
    <m/>
    <m/>
    <m/>
    <m/>
    <n v="0"/>
    <m/>
    <m/>
    <m/>
    <m/>
    <m/>
    <m/>
  </r>
  <r>
    <x v="4"/>
    <m/>
    <n v="554"/>
    <s v="SI"/>
    <s v="DISPENSADOR DE AGUA 3 SERVICIOS: FRÍA, CALIENTE Y NORMAL22102,322251,04"/>
    <s v="1210120147100110"/>
    <n v="432540012"/>
    <s v="BIEN"/>
    <s v="Común"/>
    <x v="0"/>
    <s v="Normalizado"/>
    <s v="SUBASTA INVERSA ELECTRÓNICA"/>
    <s v="DISPENSADOR DE AGUA 3 SERVICIOS: FRÍA, CALIENTE Y NORMAL"/>
    <n v="20"/>
    <n v="127.7"/>
    <n v="2554"/>
    <n v="3"/>
    <x v="1"/>
    <s v="LARCO DIMARY"/>
    <n v="23036"/>
    <x v="2"/>
    <m/>
    <m/>
    <m/>
    <n v="20"/>
    <n v="127.7"/>
    <n v="2554"/>
    <s v="MODIFICADO"/>
    <n v="206"/>
    <d v="2021-11-17T00:00:00"/>
    <m/>
    <m/>
    <m/>
  </r>
  <r>
    <x v="4"/>
    <m/>
    <n v="555"/>
    <s v="SI"/>
    <s v="INVERSOR DE CORRIENTE DC - AC DE 500 W, V. ENTRADA 12 V DC, SALIDA 120 V AC ONDA SINUSOIDAL, 60 HZ32702240"/>
    <n v="3230037"/>
    <n v="461220012"/>
    <s v="BIEN"/>
    <s v="Común"/>
    <x v="0"/>
    <m/>
    <s v="SUBASTA INVERSA ELECTRÓNICA"/>
    <s v="INVERSOR DE CORRIENTE DC - AC DE 500 W, V. ENTRADA 12 V DC, SALIDA 120 V AC ONDA SINUSOIDAL, 60 HZ"/>
    <n v="32"/>
    <n v="70"/>
    <m/>
    <s v="2, 3"/>
    <x v="1"/>
    <m/>
    <m/>
    <x v="1"/>
    <m/>
    <m/>
    <m/>
    <m/>
    <m/>
    <n v="0"/>
    <s v="ELIMINADO"/>
    <s v="194  296"/>
    <d v="2021-12-22T00:00:00"/>
    <m/>
    <m/>
    <m/>
  </r>
  <r>
    <x v="4"/>
    <m/>
    <n v="556"/>
    <s v="SI"/>
    <s v="MACHETE DE 24 Pulg. DE LONGITUD186122232"/>
    <n v="3230037"/>
    <n v="447500032"/>
    <s v="BIEN"/>
    <s v="Común"/>
    <x v="0"/>
    <m/>
    <s v="SUBASTA INVERSA ELECTRÓNICA"/>
    <s v="MACHETE DE 24 Pulg. DE LONGITUD"/>
    <n v="186"/>
    <n v="12"/>
    <m/>
    <s v="2, 3"/>
    <x v="1"/>
    <m/>
    <m/>
    <x v="1"/>
    <m/>
    <m/>
    <m/>
    <m/>
    <m/>
    <n v="0"/>
    <s v="ELIMINADO"/>
    <s v="194  296"/>
    <d v="2021-12-22T00:00:00"/>
    <m/>
    <m/>
    <m/>
  </r>
  <r>
    <x v="3"/>
    <m/>
    <n v="556"/>
    <s v="SI"/>
    <s v="MACHETE DE 24 Pulg. DE LONGITUD186122232"/>
    <s v="4100037 4210033 "/>
    <n v="447500032"/>
    <s v="BIEN"/>
    <s v="Común"/>
    <x v="0"/>
    <s v="Normalizado"/>
    <s v="ÍNFIMA CUANTÍA"/>
    <s v="MACHETE DE 24 Pulg. DE LONGITUD"/>
    <n v="58"/>
    <n v="12"/>
    <m/>
    <s v="1, 2, 3"/>
    <x v="1"/>
    <m/>
    <m/>
    <x v="1"/>
    <m/>
    <m/>
    <m/>
    <m/>
    <m/>
    <n v="0"/>
    <s v="ELIMINADO"/>
    <n v="194"/>
    <m/>
    <m/>
    <m/>
    <m/>
  </r>
  <r>
    <x v="4"/>
    <m/>
    <n v="557"/>
    <s v="SI"/>
    <s v="DESCONECTADOR UNIVERSAL DE BRONCE PARA PÉRTIGA5043,842192"/>
    <s v="3130034 "/>
    <n v="4817001110"/>
    <s v="BIEN"/>
    <s v="Común"/>
    <x v="0"/>
    <s v="Normalizado"/>
    <s v="ÍNFIMA CUANTÍA"/>
    <s v="DESCONECTADOR UNIVERSAL DE BRONCE PARA PÉRTIGA"/>
    <n v="50"/>
    <n v="43.84"/>
    <m/>
    <s v="1, 2"/>
    <x v="1"/>
    <m/>
    <m/>
    <x v="1"/>
    <m/>
    <m/>
    <m/>
    <m/>
    <m/>
    <n v="0"/>
    <s v="ELIMINADO"/>
    <n v="107"/>
    <d v="2021-10-15T00:00:00"/>
    <m/>
    <m/>
    <m/>
  </r>
  <r>
    <x v="4"/>
    <m/>
    <n v="558"/>
    <s v="SI"/>
    <s v="SILLA ESTUDIANTIL METAL POLIPROPILENO2486,842084,16"/>
    <s v="1210120147100110"/>
    <n v="3814019111"/>
    <s v="BIEN"/>
    <s v="Común"/>
    <x v="1"/>
    <m/>
    <s v="CATÁLOGO ELECTRÓNICO"/>
    <s v="SILLA ESTUDIANTIL METAL POLIPROPILENO"/>
    <s v="24"/>
    <n v="86.84"/>
    <n v="2084.16"/>
    <s v="2, 3"/>
    <x v="2"/>
    <s v="HURTADO JOSE"/>
    <n v="22949"/>
    <x v="7"/>
    <m/>
    <m/>
    <m/>
    <n v="24"/>
    <n v="86.84"/>
    <n v="2084.16"/>
    <s v="INCLUSIÓN"/>
    <n v="199"/>
    <m/>
    <m/>
    <m/>
    <m/>
  </r>
  <r>
    <x v="4"/>
    <m/>
    <n v="559"/>
    <s v="SI"/>
    <s v="LLANTA 265 70 R 19,5 - 16PR, LABRADO PARA TRACCION  REGIONAL Y URBANO 6338,6352031,81"/>
    <s v="3220036 "/>
    <n v="361140311"/>
    <s v="BIEN"/>
    <s v="Común"/>
    <x v="0"/>
    <s v="Normalizado"/>
    <s v="SUBASTA INVERSA ELECTRÓNICA"/>
    <s v="LLANTA 265 70 R 19,5 - 16PR, LABRADO PARA TRACCION  REGIONAL Y URBANO "/>
    <n v="6"/>
    <n v="338.63499999999999"/>
    <n v="2031.81"/>
    <s v="1, 2"/>
    <x v="2"/>
    <s v="LARCO DIMARY"/>
    <n v="22581"/>
    <x v="3"/>
    <m/>
    <m/>
    <s v="21 octubre 2021 se notifica al administrador del contrato el estado de proceso en Ejecución del contrato para que continue la etapa contractual"/>
    <m/>
    <m/>
    <n v="0"/>
    <s v="MODIFICADO"/>
    <n v="65"/>
    <m/>
    <m/>
    <m/>
    <m/>
  </r>
  <r>
    <x v="4"/>
    <m/>
    <n v="560"/>
    <s v="SI"/>
    <s v="PLUMA LIMPIAPARABRISA DE 22 Pulg.2109,62016"/>
    <s v="3220031 "/>
    <n v="4912905032"/>
    <s v="BIEN"/>
    <s v="Común"/>
    <x v="0"/>
    <s v="Normalizado"/>
    <s v="ÍNFIMA CUANTÍA"/>
    <s v="PLUMA LIMPIAPARABRISA DE 22 Pulg."/>
    <n v="210"/>
    <n v="9.6"/>
    <m/>
    <s v="2, 3"/>
    <x v="1"/>
    <m/>
    <m/>
    <x v="1"/>
    <m/>
    <m/>
    <m/>
    <m/>
    <m/>
    <n v="0"/>
    <s v="ELIMINADO"/>
    <s v="218  0198"/>
    <d v="2021-11-15T00:00:00"/>
    <m/>
    <m/>
    <m/>
  </r>
  <r>
    <x v="4"/>
    <m/>
    <n v="561"/>
    <s v="SI"/>
    <s v="MARTILLO PARA TRABAJO PESADO COMBO, DE 16 LIBRAS31652015"/>
    <n v="3230037"/>
    <n v="429213119"/>
    <s v="BIEN"/>
    <s v="Común"/>
    <x v="0"/>
    <s v="Normalizado"/>
    <s v="SUBASTA INVERSA ELECTRÓNICA"/>
    <s v="MARTILLO PARA TRABAJO PESADO COMBO, DE 16 LIBRAS"/>
    <n v="31"/>
    <n v="65"/>
    <m/>
    <s v="2, 3"/>
    <x v="1"/>
    <m/>
    <m/>
    <x v="1"/>
    <m/>
    <m/>
    <m/>
    <m/>
    <m/>
    <n v="0"/>
    <s v="ELIMINADO"/>
    <s v="194  0296"/>
    <d v="2021-12-22T00:00:00"/>
    <m/>
    <m/>
    <m/>
  </r>
  <r>
    <x v="4"/>
    <m/>
    <n v="562"/>
    <s v="SI"/>
    <s v="CURSO DE NORMATIVA - DERECHO PROCESAL CIVIL120002000"/>
    <s v="3100064"/>
    <n v="9290000110"/>
    <s v="SERVICIO"/>
    <s v="Común"/>
    <x v="0"/>
    <s v="Normalizado"/>
    <s v="ÍNFIMA CUANTÍA"/>
    <s v="CURSO DE NORMATIVA - DERECHO PROCESAL CIVIL"/>
    <n v="1"/>
    <n v="2000"/>
    <n v="2000"/>
    <s v="2, 3"/>
    <x v="1"/>
    <m/>
    <m/>
    <x v="0"/>
    <m/>
    <m/>
    <m/>
    <m/>
    <m/>
    <n v="0"/>
    <m/>
    <m/>
    <m/>
    <m/>
    <m/>
    <m/>
  </r>
  <r>
    <x v="4"/>
    <m/>
    <n v="563"/>
    <s v="SI"/>
    <s v="CURSO DE NORMATIVA - DERECHO PUBLICO120002000"/>
    <s v="3100064"/>
    <n v="9290000110"/>
    <s v="SERVICIO"/>
    <s v="Común"/>
    <x v="0"/>
    <s v="Normalizado"/>
    <s v="ÍNFIMA CUANTÍA"/>
    <s v="CURSO DE NORMATIVA - DERECHO PUBLICO"/>
    <n v="1"/>
    <n v="2000"/>
    <n v="2000"/>
    <n v="3"/>
    <x v="1"/>
    <m/>
    <m/>
    <x v="0"/>
    <m/>
    <m/>
    <m/>
    <m/>
    <m/>
    <n v="0"/>
    <m/>
    <m/>
    <m/>
    <m/>
    <m/>
    <m/>
  </r>
  <r>
    <x v="4"/>
    <m/>
    <n v="564"/>
    <s v="SI"/>
    <s v="CURSO DE NORMATIVA - DERECHO CONSTITUCIONAL120002000"/>
    <s v="3100064"/>
    <n v="9290000110"/>
    <s v="SERVICIO"/>
    <s v="Común"/>
    <x v="0"/>
    <s v="Normalizado"/>
    <s v="ÍNFIMA CUANTÍA"/>
    <s v="CURSO DE NORMATIVA - DERECHO CONSTITUCIONAL"/>
    <n v="1"/>
    <n v="2000"/>
    <n v="2000"/>
    <s v="2, 3"/>
    <x v="1"/>
    <m/>
    <m/>
    <x v="0"/>
    <m/>
    <m/>
    <m/>
    <m/>
    <m/>
    <n v="0"/>
    <m/>
    <m/>
    <m/>
    <m/>
    <m/>
    <m/>
  </r>
  <r>
    <x v="4"/>
    <m/>
    <n v="565"/>
    <s v="SI"/>
    <s v="MANTENIMIENTO  REPARACIÓN DE MÁQUINA DEVANADORA DE CABLES 120002000"/>
    <s v="6400034 "/>
    <s v="871540112"/>
    <s v="SERVICIO"/>
    <s v="Común"/>
    <x v="0"/>
    <m/>
    <s v="SUBASTA INVERSA ELECTRÓNICA"/>
    <s v="MANTENIMIENTO  REPARACIÓN DE MÁQUINA DEVANADORA DE CABLES "/>
    <s v="1"/>
    <n v="2000"/>
    <n v="2000"/>
    <n v="3"/>
    <x v="2"/>
    <s v="LARCO DIMARY"/>
    <n v="22818"/>
    <x v="3"/>
    <m/>
    <m/>
    <s v="22 octubre  2021 se solicita resolución de adjudicación a Procuraduría"/>
    <m/>
    <m/>
    <n v="0"/>
    <s v="INCLUSIÓN"/>
    <n v="171"/>
    <m/>
    <m/>
    <m/>
    <m/>
  </r>
  <r>
    <x v="4"/>
    <m/>
    <n v="566"/>
    <s v="SI"/>
    <s v="CURSO DE CCISO CERTIFIED CHIEF INFORMATION SECURITY OFFICER120002000"/>
    <s v="3100064"/>
    <n v="929000011"/>
    <s v="SERVICIO"/>
    <s v="Común"/>
    <x v="0"/>
    <s v="Normalizado"/>
    <s v="ÍNFIMA CUANTÍA"/>
    <s v="CURSO DE CCISO CERTIFIED CHIEF INFORMATION SECURITY OFFICER"/>
    <n v="1"/>
    <n v="2000"/>
    <n v="2000"/>
    <s v="2, 3"/>
    <x v="1"/>
    <s v="LOACHAMIN KATYA"/>
    <n v="5473"/>
    <x v="6"/>
    <m/>
    <m/>
    <s v="ADJUDICADO - INFIMA"/>
    <m/>
    <m/>
    <n v="0"/>
    <m/>
    <m/>
    <m/>
    <m/>
    <m/>
    <m/>
  </r>
  <r>
    <x v="4"/>
    <m/>
    <n v="567"/>
    <s v="SI"/>
    <s v="LLAVE AJUSTABLE, PICO DE LORO, ABERT. MAX. 1&quot;, LONG. TOTAL 8&quot;, MANGO NO AISLADO4544,241990,8"/>
    <n v="3230037"/>
    <n v="429212013"/>
    <s v="BIEN"/>
    <s v="Común"/>
    <x v="0"/>
    <m/>
    <s v="SUBASTA INVERSA ELECTRÓNICA"/>
    <s v="LLAVE AJUSTABLE, PICO DE LORO, ABERT. MAX. 1&quot;, LONG. TOTAL 8&quot;, MANGO NO AISLADO"/>
    <n v="45"/>
    <n v="44.24"/>
    <m/>
    <s v="2, 3"/>
    <x v="1"/>
    <m/>
    <m/>
    <x v="1"/>
    <m/>
    <m/>
    <m/>
    <m/>
    <m/>
    <n v="0"/>
    <s v="ELIMINADO"/>
    <s v="194  0296"/>
    <d v="2021-12-22T00:00:00"/>
    <m/>
    <m/>
    <m/>
  </r>
  <r>
    <x v="4"/>
    <m/>
    <n v="568"/>
    <s v="SI"/>
    <s v="DADO W2CVT PARA CONDUCTOR DE COBRE No. 2 AWG22901980"/>
    <s v="3230037"/>
    <s v="4299217233"/>
    <s v="BIEN"/>
    <s v="Común"/>
    <x v="0"/>
    <m/>
    <s v="SUBASTA INVERSA ELECTRÓNICA"/>
    <s v="DADO W2CVT PARA CONDUCTOR DE COBRE No. 2 AWG"/>
    <s v="22"/>
    <n v="90"/>
    <m/>
    <s v="2, 3"/>
    <x v="1"/>
    <m/>
    <m/>
    <x v="1"/>
    <m/>
    <m/>
    <m/>
    <m/>
    <m/>
    <n v="0"/>
    <s v="ELIMINADO"/>
    <s v="194  0296"/>
    <d v="2021-12-22T00:00:00"/>
    <m/>
    <m/>
    <m/>
  </r>
  <r>
    <x v="4"/>
    <m/>
    <n v="569"/>
    <s v="SI"/>
    <s v="DADO W25VT PARA CONDUCTOR DE COBRE No. 1/0 AWG22901980"/>
    <s v="3230037"/>
    <s v="4299217233"/>
    <s v="BIEN"/>
    <s v="Común"/>
    <x v="0"/>
    <m/>
    <s v="SUBASTA INVERSA ELECTRÓNICA"/>
    <s v="DADO W25VT PARA CONDUCTOR DE COBRE No. 1/0 AWG"/>
    <s v="22"/>
    <n v="90"/>
    <m/>
    <s v="2, 3"/>
    <x v="1"/>
    <m/>
    <m/>
    <x v="1"/>
    <m/>
    <m/>
    <m/>
    <m/>
    <m/>
    <n v="0"/>
    <s v="ELIMINADO"/>
    <s v="194  0296"/>
    <d v="2021-12-22T00:00:00"/>
    <m/>
    <m/>
    <m/>
  </r>
  <r>
    <x v="4"/>
    <m/>
    <n v="570"/>
    <s v="SI"/>
    <s v="DADO W25VT PARA CONDUCTOR DE COBRE No. 2/0 AWG22901980"/>
    <s v="3230037"/>
    <s v="4299217233"/>
    <s v="BIEN"/>
    <s v="Común"/>
    <x v="0"/>
    <m/>
    <s v="SUBASTA INVERSA ELECTRÓNICA"/>
    <s v="DADO W25VT PARA CONDUCTOR DE COBRE No. 2/0 AWG"/>
    <s v="22"/>
    <n v="90"/>
    <m/>
    <s v="2, 3"/>
    <x v="1"/>
    <m/>
    <m/>
    <x v="1"/>
    <m/>
    <m/>
    <m/>
    <m/>
    <m/>
    <n v="0"/>
    <s v="ELIMINADO"/>
    <s v="194  0296"/>
    <d v="2021-12-22T00:00:00"/>
    <m/>
    <m/>
    <m/>
  </r>
  <r>
    <x v="4"/>
    <m/>
    <n v="571"/>
    <s v="SI"/>
    <s v="DADO W27VT PARA CONDUCTOR DE COBRE NO. 3/0 AWG22901980"/>
    <s v="3230037"/>
    <s v="4299217233"/>
    <s v="BIEN"/>
    <s v="Común"/>
    <x v="0"/>
    <m/>
    <s v="SUBASTA INVERSA ELECTRÓNICA"/>
    <s v="DADO W27VT PARA CONDUCTOR DE COBRE NO. 3/0 AWG"/>
    <s v="22"/>
    <n v="90"/>
    <m/>
    <s v="2, 3"/>
    <x v="1"/>
    <m/>
    <m/>
    <x v="1"/>
    <m/>
    <m/>
    <m/>
    <m/>
    <m/>
    <n v="0"/>
    <s v="ELIMINADO"/>
    <s v="194  0296"/>
    <d v="2021-12-22T00:00:00"/>
    <m/>
    <m/>
    <m/>
  </r>
  <r>
    <x v="4"/>
    <m/>
    <n v="572"/>
    <s v="SI"/>
    <s v="DADO W31ART PARA CONDUCTOR DE ALUMINIO NO. 350 MCM22901980"/>
    <s v="3230037"/>
    <s v="4299217233"/>
    <s v="BIEN"/>
    <s v="Común"/>
    <x v="0"/>
    <m/>
    <s v="SUBASTA INVERSA ELECTRÓNICA"/>
    <s v="DADO W31ART PARA CONDUCTOR DE ALUMINIO NO. 350 MCM"/>
    <s v="22"/>
    <n v="90"/>
    <m/>
    <s v="2, 3"/>
    <x v="1"/>
    <m/>
    <m/>
    <x v="1"/>
    <m/>
    <m/>
    <m/>
    <m/>
    <m/>
    <n v="0"/>
    <s v="ELIMINADO"/>
    <s v="194  0296"/>
    <d v="2021-12-22T00:00:00"/>
    <m/>
    <m/>
    <m/>
  </r>
  <r>
    <x v="4"/>
    <m/>
    <n v="573"/>
    <s v="SI"/>
    <s v="DADO W28VT PARA CONDUCTOR DE COBRE NO. 4/0 AWG22901980"/>
    <s v="3230037"/>
    <s v="4299217233"/>
    <s v="BIEN"/>
    <s v="Común"/>
    <x v="0"/>
    <m/>
    <s v="SUBASTA INVERSA ELECTRÓNICA"/>
    <s v="DADO W28VT PARA CONDUCTOR DE COBRE NO. 4/0 AWG"/>
    <s v="22"/>
    <n v="90"/>
    <m/>
    <s v="2, 3"/>
    <x v="1"/>
    <m/>
    <m/>
    <x v="1"/>
    <m/>
    <m/>
    <m/>
    <m/>
    <m/>
    <n v="0"/>
    <s v="ELIMINADO"/>
    <s v="194  0296"/>
    <d v="2021-12-22T00:00:00"/>
    <m/>
    <m/>
    <m/>
  </r>
  <r>
    <x v="4"/>
    <m/>
    <n v="574"/>
    <s v="SI"/>
    <s v="ESFEROGRAFICO PUNTA FINA AZUL65230,31956,9"/>
    <s v="6400034 "/>
    <n v="3891100173"/>
    <s v="BIEN"/>
    <s v="Común"/>
    <x v="0"/>
    <s v="Normalizado"/>
    <s v="ÍNFIMA CUANTÍA"/>
    <s v="ESFEROGRAFICO PUNTA FINA AZUL"/>
    <n v="6523"/>
    <n v="0.3"/>
    <n v="1956.8999999999999"/>
    <s v="2, 3"/>
    <x v="2"/>
    <s v="URBANO MARGARITA"/>
    <n v="22860"/>
    <x v="6"/>
    <m/>
    <m/>
    <s v="ADJUDICADO - INFIMA"/>
    <m/>
    <m/>
    <n v="0"/>
    <m/>
    <m/>
    <m/>
    <m/>
    <m/>
    <m/>
  </r>
  <r>
    <x v="4"/>
    <m/>
    <n v="575"/>
    <s v="SI"/>
    <s v="CORTADOR PARA PERNOS DE 24&quot; DE LONGITUD30651950"/>
    <n v="3230037"/>
    <n v="429211412"/>
    <s v="BIEN"/>
    <s v="Común"/>
    <x v="0"/>
    <m/>
    <s v="SUBASTA INVERSA ELECTRÓNICA"/>
    <s v="CORTADOR PARA PERNOS DE 24&quot; DE LONGITUD"/>
    <n v="30"/>
    <n v="65"/>
    <m/>
    <s v="2, 3"/>
    <x v="1"/>
    <m/>
    <m/>
    <x v="1"/>
    <m/>
    <m/>
    <m/>
    <m/>
    <m/>
    <n v="0"/>
    <s v="ELIMINADO"/>
    <s v="194  0296"/>
    <d v="2021-12-22T00:00:00"/>
    <m/>
    <m/>
    <m/>
  </r>
  <r>
    <x v="4"/>
    <m/>
    <n v="576"/>
    <s v="SI"/>
    <s v="PISTOLA PARA PINTAR, CAPACIDAD 1.5 LITROS14134,41881,6"/>
    <n v="3230037"/>
    <n v="439230113"/>
    <s v="BIEN"/>
    <s v="Común"/>
    <x v="0"/>
    <m/>
    <s v="SUBASTA INVERSA ELECTRÓNICA"/>
    <s v="PISTOLA PARA PINTAR, CAPACIDAD 1.5 LITROS"/>
    <n v="14"/>
    <n v="134.4"/>
    <m/>
    <s v="2, 3"/>
    <x v="1"/>
    <m/>
    <m/>
    <x v="1"/>
    <m/>
    <m/>
    <m/>
    <m/>
    <m/>
    <n v="0"/>
    <s v="ELIMINADO"/>
    <s v="194  0296"/>
    <d v="2021-12-22T00:00:00"/>
    <m/>
    <m/>
    <m/>
  </r>
  <r>
    <x v="3"/>
    <m/>
    <n v="576"/>
    <s v="SI"/>
    <s v="PISTOLA PARA PINTAR, CAPACIDAD 1.5 LITROS14134,41881,6"/>
    <s v="4210033 4210037 4220337 "/>
    <n v="439230113"/>
    <s v="BIEN"/>
    <s v="Común"/>
    <x v="0"/>
    <s v="Normalizado"/>
    <s v="ÍNFIMA CUANTÍA"/>
    <s v="PISTOLA PARA PINTAR, CAPACIDAD 1.5 LITROS"/>
    <n v="14"/>
    <n v="134.4"/>
    <m/>
    <s v="1, 2, 3"/>
    <x v="1"/>
    <m/>
    <m/>
    <x v="1"/>
    <m/>
    <m/>
    <m/>
    <m/>
    <m/>
    <n v="0"/>
    <s v="ELIMINADO"/>
    <s v="194  0296"/>
    <s v="g"/>
    <m/>
    <m/>
    <m/>
  </r>
  <r>
    <x v="4"/>
    <m/>
    <n v="577"/>
    <s v="SI"/>
    <s v="CD S REGRABABLES SIN CAJA_x000a_CD-RW19600,941842,4"/>
    <s v="6400034 "/>
    <n v="452700024"/>
    <s v="BIEN"/>
    <s v="Común"/>
    <x v="0"/>
    <s v="Normalizado"/>
    <s v="CATÁLOGO ELECTRÓNICO"/>
    <s v="CD S REGRABABLES SIN CAJA_x000a_CD-RW"/>
    <n v="1960"/>
    <n v="0.94"/>
    <n v="1842.3999999999999"/>
    <s v="2, 3"/>
    <x v="1"/>
    <m/>
    <m/>
    <x v="0"/>
    <m/>
    <m/>
    <m/>
    <m/>
    <m/>
    <n v="0"/>
    <m/>
    <m/>
    <m/>
    <m/>
    <m/>
    <m/>
  </r>
  <r>
    <x v="4"/>
    <m/>
    <n v="578"/>
    <s v="SI"/>
    <s v="CINTURÓN DE SEGURIDAD TIPO LINIERO, DE CUERO6306,661839,96"/>
    <n v="3230037"/>
    <n v="4817001110"/>
    <s v="BIEN"/>
    <s v="Común"/>
    <x v="0"/>
    <m/>
    <s v="SUBASTA INVERSA ELECTRÓNICA"/>
    <s v="CINTURÓN DE SEGURIDAD TIPO LINIERO, DE CUERO"/>
    <n v="6"/>
    <n v="306.66000000000003"/>
    <m/>
    <s v="2, 3"/>
    <x v="1"/>
    <m/>
    <m/>
    <x v="1"/>
    <m/>
    <m/>
    <m/>
    <m/>
    <m/>
    <n v="0"/>
    <s v="ELIMINADO"/>
    <s v="194  0296"/>
    <d v="2021-12-22T00:00:00"/>
    <m/>
    <m/>
    <m/>
  </r>
  <r>
    <x v="4"/>
    <m/>
    <n v="579"/>
    <s v="SI"/>
    <s v="DISPENSADOR DE PAPEL HIGIENICO GRANDE JUMBO, DE PLÁSTICO.14712,51837,5"/>
    <s v="6400034 "/>
    <n v="3694000121"/>
    <s v="BIEN"/>
    <s v="Común"/>
    <x v="0"/>
    <s v="Normalizado"/>
    <s v="CATÁLOGO ELECTRÓNICO"/>
    <s v="DISPENSADOR DE PAPEL HIGIENICO GRANDE JUMBO, DE PLÁSTICO."/>
    <n v="147"/>
    <n v="12.5"/>
    <n v="1837.5"/>
    <s v="2, 3"/>
    <x v="1"/>
    <m/>
    <n v="22832"/>
    <x v="0"/>
    <m/>
    <m/>
    <m/>
    <m/>
    <m/>
    <n v="0"/>
    <m/>
    <m/>
    <m/>
    <m/>
    <m/>
    <m/>
  </r>
  <r>
    <x v="4"/>
    <m/>
    <n v="580"/>
    <s v="SI"/>
    <s v="PLUMA LIMPIAPARABRISAS DE 18 Pulg.2108,51785"/>
    <s v="3220031 "/>
    <n v="4912905032"/>
    <s v="BIEN"/>
    <s v="Común"/>
    <x v="0"/>
    <s v="Normalizado"/>
    <s v="ÍNFIMA CUANTÍA"/>
    <s v="PLUMA LIMPIAPARABRISAS DE 18 Pulg."/>
    <n v="210"/>
    <n v="8.5"/>
    <n v="1785"/>
    <s v="2, 3"/>
    <x v="1"/>
    <m/>
    <m/>
    <x v="0"/>
    <m/>
    <m/>
    <m/>
    <m/>
    <m/>
    <n v="0"/>
    <s v="MODIFICADO"/>
    <n v="218"/>
    <m/>
    <m/>
    <m/>
    <m/>
  </r>
  <r>
    <x v="4"/>
    <m/>
    <n v="581"/>
    <s v="SI"/>
    <s v="TUBO DE ACERO NEGRO DE 2 Pulg. DE DIAMETRO, 4 MM DE ESPESOR Y 6 M DE LONGITUD42421764"/>
    <s v="3220031 "/>
    <n v="412740011"/>
    <s v="BIEN"/>
    <s v="Común"/>
    <x v="0"/>
    <s v="Normalizado"/>
    <s v="SUBASTA INVERSA ELECTRÓNICA"/>
    <s v="TUBO DE ACERO NEGRO DE 2 Pulg. DE DIAMETRO, 4 MM DE ESPESOR Y 6 M DE LONGITUD"/>
    <n v="42"/>
    <n v="56.7"/>
    <n v="2381.4"/>
    <n v="3"/>
    <x v="2"/>
    <s v="MUÑOZ ANDREA"/>
    <n v="23000"/>
    <x v="2"/>
    <m/>
    <m/>
    <e v="#N/A"/>
    <m/>
    <m/>
    <n v="0"/>
    <s v="MODIFICADO"/>
    <s v="218  0198"/>
    <d v="2021-11-15T00:00:00"/>
    <m/>
    <m/>
    <m/>
  </r>
  <r>
    <x v="4"/>
    <m/>
    <n v="582"/>
    <s v="SI"/>
    <s v="LLAVE AJUSTABLE PARA TUBO, ABERTURA MAX. 2 Pulg., LONG. TOTAL 14_x000a_Pulg.2862,151740,2"/>
    <s v="3230037"/>
    <n v="429212012"/>
    <s v="BIEN"/>
    <s v="Común"/>
    <x v="0"/>
    <m/>
    <s v="SUBASTA INVERSA ELECTRÓNICA"/>
    <s v="LLAVE AJUSTABLE PARA TUBO, ABERTURA MAX. 2 Pulg., LONG. TOTAL 14_x000a_Pulg."/>
    <n v="28"/>
    <n v="62.15"/>
    <m/>
    <s v="2, 3"/>
    <x v="1"/>
    <m/>
    <m/>
    <x v="1"/>
    <m/>
    <m/>
    <m/>
    <m/>
    <m/>
    <n v="0"/>
    <s v="ELIMINADO"/>
    <s v="194 0296"/>
    <d v="2021-12-22T00:00:00"/>
    <m/>
    <m/>
    <m/>
  </r>
  <r>
    <x v="4"/>
    <m/>
    <n v="583"/>
    <s v="SI"/>
    <s v="ELECTRODO E-199-R26, PARA ACERO INOXIDABLE, DIAMETRO 1 8 Pulg.6028,51710"/>
    <s v="3220031 "/>
    <n v="429500011"/>
    <s v="BIEN"/>
    <s v="Común"/>
    <x v="0"/>
    <s v="Normalizado"/>
    <s v="SUBASTA INVERSA ELECTRÓNICA"/>
    <s v="ELECTRODO E-199-R26, PARA ACERO INOXIDABLE, DIAMETRO 1 8 Pulg."/>
    <n v="60"/>
    <n v="28.5"/>
    <n v="1710"/>
    <s v="2, 3"/>
    <x v="2"/>
    <s v="LARCO DIMARY"/>
    <n v="22632"/>
    <x v="3"/>
    <d v="2021-10-18T00:00:00"/>
    <m/>
    <s v="Publicado el 05/11/21; se encuentra en preguntas, respuestas y aclaraciones"/>
    <m/>
    <m/>
    <n v="0"/>
    <s v="MODIFICADO"/>
    <n v="218"/>
    <m/>
    <m/>
    <m/>
    <m/>
  </r>
  <r>
    <x v="4"/>
    <m/>
    <n v="584"/>
    <s v="SI"/>
    <s v="LLAVE DE CORONA TIPO TRINQUETE (MATRACA) DE 3/4&quot; X 11/16&quot;65261690"/>
    <s v="3230037"/>
    <s v="429212011"/>
    <s v="BIEN"/>
    <s v="Común"/>
    <x v="0"/>
    <m/>
    <s v="SUBASTA INVERSA ELECTRÓNICA"/>
    <s v="LLAVE DE CORONA TIPO TRINQUETE (MATRACA) DE 3/4&quot; X 11/16&quot;"/>
    <s v="65"/>
    <n v="26"/>
    <m/>
    <s v="2, 3"/>
    <x v="1"/>
    <m/>
    <m/>
    <x v="1"/>
    <m/>
    <m/>
    <m/>
    <m/>
    <m/>
    <n v="0"/>
    <s v="ELIMINADO"/>
    <s v="194  0296"/>
    <d v="2021-12-22T00:00:00"/>
    <m/>
    <m/>
    <m/>
  </r>
  <r>
    <x v="4"/>
    <m/>
    <n v="585"/>
    <s v="SI"/>
    <s v="BATERIA DE 12 V, 11 PLACAS, 45 A-H, BORNE DELGADO. REF: NS-40.1988,72551685,7845"/>
    <s v="3220036 "/>
    <n v="464200015"/>
    <s v="BIEN"/>
    <s v="Común"/>
    <x v="0"/>
    <s v="Normalizado"/>
    <s v="SUBASTA INVERSA ELECTRÓNICA"/>
    <s v="BATERIA DE 12 V, 11 PLACAS, 45 A-H, BORNE DELGADO. REF: NS-40."/>
    <n v="19"/>
    <n v="88.725499999999997"/>
    <n v="1685.7845"/>
    <s v="2, 3"/>
    <x v="2"/>
    <s v="ANDRADE OLGA"/>
    <n v="22754"/>
    <x v="2"/>
    <m/>
    <m/>
    <s v="1/07/2021: La DCP envia las observaciones de la Fase Preparatoria de la fase preparatoria y estudio de mercado al área usuaria, de lo cual no se obtiene una respuesta del área usuaria._x000a_- Pendiente revisión de la DCP de los documentos enviados por el área usuaria"/>
    <m/>
    <m/>
    <n v="0"/>
    <s v="MODIFICADO"/>
    <n v="218"/>
    <m/>
    <m/>
    <m/>
    <m/>
  </r>
  <r>
    <x v="7"/>
    <s v="DTH"/>
    <n v="586"/>
    <s v="SI"/>
    <s v="CHALECO TIPO PERIODISTA  FOSFORESCENTE CON CINTAS REFLECTIVAS , TELA A60281680"/>
    <s v="3100034 "/>
    <n v="282270015"/>
    <s v="BIEN"/>
    <s v="Común"/>
    <x v="0"/>
    <s v="Normalizado"/>
    <s v="CATÁLOGO ELECTRÓNICO"/>
    <s v="CHALECO TIPO PERIODISTA  FOSFORESCENTE CON CINTAS REFLECTIVAS , TELA A"/>
    <n v="60"/>
    <n v="28"/>
    <m/>
    <n v="3"/>
    <x v="1"/>
    <m/>
    <m/>
    <x v="1"/>
    <m/>
    <m/>
    <m/>
    <m/>
    <m/>
    <n v="0"/>
    <s v="ELIMINADO"/>
    <s v="119   0128"/>
    <d v="2021-10-26T00:00:00"/>
    <m/>
    <m/>
    <m/>
  </r>
  <r>
    <x v="4"/>
    <m/>
    <n v="587"/>
    <s v="SI"/>
    <s v="HOJA DE SIERRA DE 12&quot;, DE 18 DIENTES POR PULGADA6592,51647,5"/>
    <n v="3230037"/>
    <n v="429214011"/>
    <s v="BIEN"/>
    <s v="Común"/>
    <x v="0"/>
    <s v="Normalizado"/>
    <s v="SUBASTA INVERSA ELECTRÓNICA"/>
    <s v="HOJA DE SIERRA DE 12&quot;, DE 18 DIENTES POR PULGADA"/>
    <n v="659"/>
    <n v="2.5"/>
    <m/>
    <s v="2, 3"/>
    <x v="1"/>
    <m/>
    <m/>
    <x v="1"/>
    <m/>
    <m/>
    <m/>
    <m/>
    <m/>
    <n v="0"/>
    <s v="ELIMINADO"/>
    <s v="194  0296"/>
    <d v="2021-12-22T00:00:00"/>
    <m/>
    <m/>
    <m/>
  </r>
  <r>
    <x v="4"/>
    <m/>
    <n v="588"/>
    <s v="SI"/>
    <s v="PERNO MAQUINA GALV/CADMIADO 5 X 32 MM (3/16&quot; X 1 1/4&quot;), TUERCA, ARANDELA PLANA21800,751635"/>
    <s v="3220031 "/>
    <n v="4299905225"/>
    <s v="BIEN"/>
    <s v="Común"/>
    <x v="0"/>
    <s v="Normalizado"/>
    <s v="SUBASTA INVERSA ELECTRÓNICA"/>
    <s v="PERNO MAQUINA GALV/CADMIADO 5 X 32 MM (3/16&quot; X 1 1/4&quot;), TUERCA, ARANDELA PLANA"/>
    <n v="2180"/>
    <n v="0.75"/>
    <n v="1635"/>
    <s v="2, 3"/>
    <x v="1"/>
    <m/>
    <m/>
    <x v="0"/>
    <m/>
    <m/>
    <m/>
    <m/>
    <m/>
    <n v="0"/>
    <s v="MODIFICADO"/>
    <n v="65"/>
    <m/>
    <m/>
    <m/>
    <m/>
  </r>
  <r>
    <x v="4"/>
    <m/>
    <n v="589"/>
    <s v="SI"/>
    <s v="ESTRUCTURA BASE PARA TREPADORA DE POSTE DE HORMIGÓN DE 300X150X3 MM, EN ASTM A-588, CORTE POR PLASMA SEGÚN DISEÑO90181620"/>
    <s v="3220031 "/>
    <n v="412110018"/>
    <s v="BIEN"/>
    <s v="Común"/>
    <x v="0"/>
    <s v="Normalizado"/>
    <s v="SUBASTA INVERSA ELECTRÓNICA"/>
    <s v="ESTRUCTURA BASE PARA TREPADORA DE POSTE DE HORMIGÓN DE 300X150X3 MM, EN ASTM A-588, CORTE POR PLASMA SEGÚN DISEÑO"/>
    <n v="90"/>
    <n v="18"/>
    <n v="1620"/>
    <s v="2, 3"/>
    <x v="2"/>
    <s v="URBANO MARGARITA"/>
    <n v="22710"/>
    <x v="3"/>
    <m/>
    <m/>
    <s v="Adjudicado - Registro de contratos"/>
    <m/>
    <m/>
    <n v="0"/>
    <s v="MODIFICADO"/>
    <n v="65"/>
    <m/>
    <m/>
    <m/>
    <m/>
  </r>
  <r>
    <x v="4"/>
    <m/>
    <n v="590"/>
    <s v="SI"/>
    <s v="PINZA VOLTAMPERIMETRICA ESCALAS 0-300 A, 0.1 -_x000a_750 V12134,41612,8"/>
    <n v="3230037"/>
    <n v="482430012"/>
    <s v="BIEN"/>
    <s v="Común"/>
    <x v="0"/>
    <m/>
    <s v="SUBASTA INVERSA ELECTRÓNICA"/>
    <s v="PINZA VOLTAMPERIMETRICA ESCALAS 0-300 A, 0.1 -_x000a_750 V"/>
    <n v="12"/>
    <n v="134.4"/>
    <m/>
    <s v="2, 3"/>
    <x v="1"/>
    <m/>
    <m/>
    <x v="1"/>
    <m/>
    <m/>
    <m/>
    <m/>
    <m/>
    <n v="0"/>
    <s v="ELIMINADO"/>
    <s v="194  0296"/>
    <d v="2021-12-22T00:00:00"/>
    <m/>
    <m/>
    <m/>
  </r>
  <r>
    <x v="4"/>
    <m/>
    <n v="591"/>
    <s v="SI"/>
    <s v="ELECTRODO DE ALUMINIO DE 1/8&quot;.2080,251605"/>
    <s v="3220031 "/>
    <n v="429500011"/>
    <s v="BIEN"/>
    <s v="Común"/>
    <x v="0"/>
    <s v="Normalizado"/>
    <s v="SUBASTA INVERSA ELECTRÓNICA"/>
    <s v="ELECTRODO DE ALUMINIO DE 1/8&quot;."/>
    <n v="20"/>
    <n v="80.25"/>
    <n v="1605"/>
    <s v="2, 3"/>
    <x v="2"/>
    <s v="LARCO DIMARY"/>
    <n v="22632"/>
    <x v="3"/>
    <d v="2021-10-18T00:00:00"/>
    <m/>
    <s v="Publicado el 05/11/21; se encuentra en preguntas, respuestas y aclaraciones"/>
    <m/>
    <m/>
    <n v="0"/>
    <s v="MODIFICADO"/>
    <n v="218"/>
    <m/>
    <m/>
    <m/>
    <m/>
  </r>
  <r>
    <x v="4"/>
    <m/>
    <n v="592"/>
    <s v="SI"/>
    <s v="AMOLADORA 120 V, 1000 W, 11.000 RPM, 60 HZ, DISCO DE 4 1/2&quot;12131,171574,04"/>
    <n v="3230037"/>
    <n v="442160111"/>
    <s v="BIEN"/>
    <s v="Común"/>
    <x v="0"/>
    <s v="Normalizado"/>
    <s v="SUBASTA INVERSA ELECTRÓNICA"/>
    <s v="AMOLADORA 120 V, 1000 W, 11.000 RPM, 60 HZ, DISCO DE 4 1/2&quot;"/>
    <n v="12"/>
    <n v="131.16999999999999"/>
    <m/>
    <s v="2, 3"/>
    <x v="1"/>
    <m/>
    <m/>
    <x v="1"/>
    <m/>
    <m/>
    <m/>
    <m/>
    <m/>
    <n v="0"/>
    <s v="ELIMINADO"/>
    <s v="194  0296"/>
    <d v="2021-12-22T00:00:00"/>
    <m/>
    <m/>
    <m/>
  </r>
  <r>
    <x v="4"/>
    <m/>
    <n v="593"/>
    <s v="SI"/>
    <s v="LLAVE DE CORONA TIPO TRINQUETE (MATRACA) DE 5/8&quot; X 3/4&quot;6623,51551"/>
    <s v="3230037"/>
    <s v="429212011"/>
    <s v="BIEN"/>
    <s v="Común"/>
    <x v="0"/>
    <m/>
    <s v="SUBASTA INVERSA ELECTRÓNICA"/>
    <s v="LLAVE DE CORONA TIPO TRINQUETE (MATRACA) DE 5/8&quot; X 3/4&quot;"/>
    <s v="66"/>
    <n v="23.5"/>
    <m/>
    <s v="2, 3"/>
    <x v="1"/>
    <m/>
    <m/>
    <x v="1"/>
    <m/>
    <m/>
    <m/>
    <m/>
    <m/>
    <n v="0"/>
    <s v="INCLUSIÓN"/>
    <n v="194"/>
    <m/>
    <m/>
    <m/>
    <m/>
  </r>
  <r>
    <x v="4"/>
    <m/>
    <n v="594"/>
    <s v="SI"/>
    <s v="EXTRACTORES DE PERNOS, JUEGO DE 6 PIEZAS, DE 1/8&quot;, 1/4&quot;, 5/16&quot;, 7/16&quot;, 9/16&quot;, 3/4&quot;101551550"/>
    <n v="3230037"/>
    <n v="4292112115"/>
    <s v="BIEN"/>
    <s v="Común"/>
    <x v="0"/>
    <s v="Normalizado"/>
    <s v="SUBASTA INVERSA ELECTRÓNICA"/>
    <s v="EXTRACTORES DE PERNOS, JUEGO DE 6 PIEZAS, DE 1/8&quot;, 1/4&quot;, 5/16&quot;, 7/16&quot;, 9/16&quot;, 3/4&quot;"/>
    <n v="10"/>
    <n v="155"/>
    <m/>
    <s v="2, 3"/>
    <x v="1"/>
    <m/>
    <m/>
    <x v="1"/>
    <m/>
    <m/>
    <m/>
    <m/>
    <m/>
    <n v="0"/>
    <s v="ELIMINADO"/>
    <s v="194  0296"/>
    <d v="2021-12-22T00:00:00"/>
    <m/>
    <m/>
    <m/>
  </r>
  <r>
    <x v="4"/>
    <m/>
    <n v="595"/>
    <s v="SI"/>
    <s v="JUEGO DE DADOS CTE DE 1/2 DE 8 A 3210154,351543,5"/>
    <n v="3230037"/>
    <n v="4299217233"/>
    <s v="BIEN"/>
    <s v="Común"/>
    <x v="0"/>
    <m/>
    <s v="SUBASTA INVERSA ELECTRÓNICA"/>
    <s v="JUEGO DE DADOS CTE DE 1/2 DE 8 A 32"/>
    <n v="10"/>
    <n v="154.35"/>
    <m/>
    <s v="2, 3"/>
    <x v="1"/>
    <m/>
    <m/>
    <x v="1"/>
    <m/>
    <m/>
    <m/>
    <m/>
    <m/>
    <n v="0"/>
    <s v="ELIMINADO"/>
    <s v="194  0296"/>
    <d v="2021-12-22T00:00:00"/>
    <m/>
    <m/>
    <m/>
  </r>
  <r>
    <x v="4"/>
    <m/>
    <n v="596"/>
    <s v="SI"/>
    <s v="TALADRO MANUAL, 700 W 650 2000 RPM MANDRIL DE 1/2 Pulg., REVERSIBLE6255,11530,6"/>
    <n v="3230037"/>
    <n v="429213013"/>
    <s v="BIEN"/>
    <s v="Común"/>
    <x v="0"/>
    <m/>
    <s v="SUBASTA INVERSA ELECTRÓNICA"/>
    <s v="TALADRO MANUAL, 700 W 650 2000 RPM MANDRIL DE 1/2 Pulg., REVERSIBLE"/>
    <n v="6"/>
    <n v="255.1"/>
    <m/>
    <s v="2, 3"/>
    <x v="1"/>
    <m/>
    <m/>
    <x v="1"/>
    <m/>
    <m/>
    <m/>
    <m/>
    <m/>
    <n v="0"/>
    <s v="ELIMINADO"/>
    <s v="194  0296"/>
    <d v="2021-12-22T00:00:00"/>
    <m/>
    <m/>
    <m/>
  </r>
  <r>
    <x v="4"/>
    <m/>
    <n v="597"/>
    <s v="SI"/>
    <s v="PLANCHA DE ACERO GR50 DE 300X300X5 MM CON PERFORACIÓN CENTRAL DE DIÁMETRO 100 MM Y 4 PERFORACIONES10015,251525"/>
    <s v="3220031 "/>
    <n v="412110018"/>
    <s v="BIEN"/>
    <s v="Común"/>
    <x v="0"/>
    <s v="Normalizado"/>
    <s v="SUBASTA INVERSA ELECTRÓNICA"/>
    <s v="PLANCHA DE ACERO GR50 DE 300X300X5 MM CON PERFORACIÓN CENTRAL DE DIÁMETRO 100 MM Y 4 PERFORACIONES"/>
    <n v="100"/>
    <n v="15.25"/>
    <n v="1525"/>
    <s v="2, 3"/>
    <x v="2"/>
    <s v="TIPANTA TANIA"/>
    <n v="22739"/>
    <x v="5"/>
    <d v="2021-10-18T00:00:00"/>
    <m/>
    <s v="5 oct 2021: se devuelve al área requirente para reofrma al PAC _x000a_11/11/2021: DCP remite área usuaria Fase preparatoria con observaciones"/>
    <m/>
    <m/>
    <n v="0"/>
    <s v="MODIFICADO"/>
    <n v="65"/>
    <m/>
    <m/>
    <m/>
    <m/>
  </r>
  <r>
    <x v="4"/>
    <m/>
    <n v="598"/>
    <s v="SI"/>
    <s v="DATA LOGGER DE TEMPERATURA Y HUMEDAD CON CERTIFICADO62501500"/>
    <n v="3230037"/>
    <n v="482700312"/>
    <s v="BIEN"/>
    <s v="Común"/>
    <x v="0"/>
    <m/>
    <s v="SUBASTA INVERSA ELECTRÓNICA"/>
    <s v="DATA LOGGER DE TEMPERATURA Y HUMEDAD CON CERTIFICADO"/>
    <n v="6"/>
    <n v="250"/>
    <m/>
    <s v="2, 3"/>
    <x v="1"/>
    <m/>
    <m/>
    <x v="1"/>
    <m/>
    <m/>
    <m/>
    <m/>
    <m/>
    <n v="0"/>
    <m/>
    <n v="194"/>
    <m/>
    <m/>
    <m/>
    <m/>
  </r>
  <r>
    <x v="5"/>
    <m/>
    <n v="598"/>
    <s v="SI"/>
    <s v="DATA LOGGER DE TEMPERATURA Y HUMEDAD CON CERTIFICADO62501500"/>
    <s v="5140037 "/>
    <s v="482700312"/>
    <s v="BIEN"/>
    <s v="Común"/>
    <x v="0"/>
    <s v="Normalizado"/>
    <s v="ÍNFIMA CUANTÍA"/>
    <s v="DATA LOGGER DE TEMPERATURA Y HUMEDAD CON CERTIFICADO"/>
    <n v="4"/>
    <n v="250"/>
    <m/>
    <s v="2, 3"/>
    <x v="1"/>
    <m/>
    <m/>
    <x v="1"/>
    <m/>
    <m/>
    <m/>
    <m/>
    <m/>
    <n v="0"/>
    <s v="ELIMINADO"/>
    <n v="194"/>
    <m/>
    <m/>
    <m/>
    <m/>
  </r>
  <r>
    <x v="3"/>
    <m/>
    <n v="598"/>
    <s v="SI"/>
    <s v="DATA LOGGER DE TEMPERATURA Y HUMEDAD CON CERTIFICADO62501500"/>
    <s v="4300037 "/>
    <n v="482700312"/>
    <s v="BIEN"/>
    <s v="Común"/>
    <x v="0"/>
    <s v="Normalizado"/>
    <s v="ÍNFIMA CUANTÍA"/>
    <s v="DATA LOGGER DE TEMPERATURA Y HUMEDAD CON CERTIFICADO"/>
    <n v="2"/>
    <n v="250"/>
    <m/>
    <s v="1, 2"/>
    <x v="1"/>
    <m/>
    <m/>
    <x v="1"/>
    <m/>
    <m/>
    <m/>
    <m/>
    <m/>
    <n v="0"/>
    <s v="ELIMINADO"/>
    <n v="194"/>
    <m/>
    <m/>
    <m/>
    <m/>
  </r>
  <r>
    <x v="4"/>
    <m/>
    <n v="599"/>
    <s v="SI"/>
    <s v="EXTENSION ELECTRICA MANUAL DE 120 V, 15 METROS, CON CARRETE14106,41489,6"/>
    <n v="3230037"/>
    <n v="4634001325"/>
    <s v="BIEN"/>
    <s v="Común"/>
    <x v="0"/>
    <s v="Normalizado"/>
    <s v="SUBASTA INVERSA ELECTRÓNICA"/>
    <s v="EXTENSION ELECTRICA MANUAL DE 120 V, 15 METROS, CON CARRETE"/>
    <n v="14"/>
    <n v="106.4"/>
    <m/>
    <s v="2, 3"/>
    <x v="1"/>
    <m/>
    <m/>
    <x v="1"/>
    <m/>
    <m/>
    <m/>
    <m/>
    <m/>
    <n v="0"/>
    <s v="ELIMINADO"/>
    <n v="194"/>
    <m/>
    <m/>
    <m/>
    <m/>
  </r>
  <r>
    <x v="3"/>
    <m/>
    <n v="599"/>
    <s v="SI"/>
    <s v="EXTENSION ELECTRICA MANUAL DE 120 V, 15 METROS, CON CARRETE14106,41489,6"/>
    <s v="4220337 "/>
    <n v="4634001325"/>
    <s v="BIEN"/>
    <s v="Común"/>
    <x v="0"/>
    <s v="Normalizado"/>
    <s v="ÍNFIMA CUANTÍA"/>
    <s v="EXTENSION ELECTRICA MANUAL DE 120 V, 15 METROS, CON CARRETE"/>
    <n v="4"/>
    <n v="106.4"/>
    <m/>
    <s v="2, 3"/>
    <x v="1"/>
    <m/>
    <m/>
    <x v="1"/>
    <m/>
    <m/>
    <m/>
    <m/>
    <m/>
    <n v="0"/>
    <s v="ELIMINADO"/>
    <s v="194  0296"/>
    <d v="2021-12-22T00:00:00"/>
    <m/>
    <m/>
    <m/>
  </r>
  <r>
    <x v="4"/>
    <m/>
    <n v="600"/>
    <s v="SI"/>
    <s v="CURSO DE SOLDADURA SMAW - MIG   MAG114001400"/>
    <s v="3100064"/>
    <n v="929000011"/>
    <s v="SERVICIO"/>
    <s v="Común"/>
    <x v="0"/>
    <s v="Normalizado"/>
    <s v="ÍNFIMA CUANTÍA"/>
    <s v="CURSO DE SOLDADURA SMAW - MIG   MAG"/>
    <n v="1"/>
    <n v="1400"/>
    <n v="1400"/>
    <s v="1, 2"/>
    <x v="1"/>
    <m/>
    <m/>
    <x v="0"/>
    <m/>
    <m/>
    <m/>
    <m/>
    <m/>
    <n v="0"/>
    <m/>
    <m/>
    <m/>
    <m/>
    <m/>
    <m/>
  </r>
  <r>
    <x v="4"/>
    <m/>
    <n v="601"/>
    <s v="SI"/>
    <s v="KAVETA PLÁSTICA PARA ALMACENAR EQUIPOS DE MEDICIÓN70201400"/>
    <n v="3230037"/>
    <n v="364900018"/>
    <s v="BIEN"/>
    <s v="Común"/>
    <x v="0"/>
    <m/>
    <s v="SUBASTA INVERSA ELECTRÓNICA"/>
    <s v="KAVETA PLÁSTICA PARA ALMACENAR EQUIPOS DE MEDICIÓN"/>
    <n v="70"/>
    <n v="20"/>
    <m/>
    <s v="2, 3"/>
    <x v="1"/>
    <m/>
    <m/>
    <x v="1"/>
    <m/>
    <m/>
    <m/>
    <m/>
    <m/>
    <n v="0"/>
    <s v="ELIMINADO"/>
    <s v="194  0296"/>
    <d v="2021-12-22T00:00:00"/>
    <m/>
    <m/>
    <m/>
  </r>
  <r>
    <x v="4"/>
    <m/>
    <n v="602"/>
    <s v="SI"/>
    <s v="LÍNEA DE VIDA O COMPLEMENTO DE CINTURÓN TIPO LINIERO6225,711354,26"/>
    <n v="3230037"/>
    <n v="4817001110"/>
    <s v="BIEN"/>
    <s v="Común"/>
    <x v="0"/>
    <m/>
    <s v="SUBASTA INVERSA ELECTRÓNICA"/>
    <s v="LÍNEA DE VIDA O COMPLEMENTO DE CINTURÓN TIPO LINIERO"/>
    <n v="6"/>
    <n v="225.71"/>
    <m/>
    <s v="2, 3"/>
    <x v="1"/>
    <m/>
    <m/>
    <x v="1"/>
    <m/>
    <m/>
    <m/>
    <m/>
    <m/>
    <n v="0"/>
    <s v="ELIMINADO"/>
    <s v="194  0296"/>
    <d v="2021-12-22T00:00:00"/>
    <m/>
    <m/>
    <m/>
  </r>
  <r>
    <x v="4"/>
    <m/>
    <n v="603"/>
    <s v="SI"/>
    <s v="ELECTRODO E-6011, DIAMETRO 1/8 Pulg.3004,51350"/>
    <s v="3220031 "/>
    <n v="429500011"/>
    <s v="BIEN"/>
    <s v="Común"/>
    <x v="0"/>
    <s v="Normalizado"/>
    <s v="SUBASTA INVERSA ELECTRÓNICA"/>
    <s v="ELECTRODO E-6011, DIAMETRO 1/8 Pulg."/>
    <n v="300"/>
    <n v="4.5"/>
    <n v="1350"/>
    <s v="2, 3"/>
    <x v="2"/>
    <s v="LARCO DIMARY"/>
    <n v="22632"/>
    <x v="3"/>
    <d v="2021-10-18T00:00:00"/>
    <m/>
    <s v="Publicado el 05/11/21; se encuentra en preguntas, respuestas y aclaraciones"/>
    <m/>
    <m/>
    <n v="0"/>
    <s v="MODIFICADO"/>
    <n v="218"/>
    <m/>
    <m/>
    <m/>
    <m/>
  </r>
  <r>
    <x v="4"/>
    <m/>
    <n v="604"/>
    <s v="SI"/>
    <s v="ASPIRADORA Y SOPLADORA DE 600 W, 120 V5269,121345,6"/>
    <n v="3230037"/>
    <n v="448161011"/>
    <s v="BIEN"/>
    <s v="Común"/>
    <x v="0"/>
    <m/>
    <s v="SUBASTA INVERSA ELECTRÓNICA"/>
    <s v="ASPIRADORA Y SOPLADORA DE 600 W, 120 V"/>
    <n v="5"/>
    <n v="269.12"/>
    <m/>
    <s v="2, 3"/>
    <x v="1"/>
    <m/>
    <m/>
    <x v="1"/>
    <m/>
    <m/>
    <m/>
    <m/>
    <m/>
    <n v="0"/>
    <s v="ELIMINADO"/>
    <s v="194  0296"/>
    <d v="2021-12-22T00:00:00"/>
    <m/>
    <m/>
    <m/>
  </r>
  <r>
    <x v="8"/>
    <m/>
    <n v="604"/>
    <s v="SI"/>
    <s v="ASPIRADORA Y SOPLADORA DE 600 W, 120 V5269,121345,6"/>
    <s v="2500034 "/>
    <s v="448161011"/>
    <s v="BIEN"/>
    <s v="Común"/>
    <x v="0"/>
    <s v="Normalizado"/>
    <s v="ÍNFIMA CUANTÍA"/>
    <s v="ASPIRADORA Y SOPLADORA DE 600 W, 120 V"/>
    <n v="3"/>
    <n v="288.24"/>
    <m/>
    <s v="1, 2"/>
    <x v="1"/>
    <m/>
    <m/>
    <x v="1"/>
    <m/>
    <m/>
    <m/>
    <m/>
    <m/>
    <n v="0"/>
    <s v="ELIMINADO"/>
    <n v="194"/>
    <m/>
    <m/>
    <m/>
    <m/>
  </r>
  <r>
    <x v="4"/>
    <m/>
    <n v="605"/>
    <s v="SI"/>
    <s v="CARRETILLA METÁLICA RUEDA CAUCHO MACIZO19701330"/>
    <n v="3230037"/>
    <n v="4292100116"/>
    <s v="BIEN"/>
    <s v="Común"/>
    <x v="0"/>
    <s v="Normalizado"/>
    <s v="SUBASTA INVERSA ELECTRÓNICA"/>
    <s v="CARRETILLA METÁLICA RUEDA CAUCHO MACIZO"/>
    <n v="19"/>
    <n v="70"/>
    <m/>
    <s v="2, 3"/>
    <x v="1"/>
    <m/>
    <m/>
    <x v="1"/>
    <m/>
    <m/>
    <m/>
    <m/>
    <m/>
    <n v="0"/>
    <s v="ELIMINADO"/>
    <s v="194  0296"/>
    <d v="2021-12-22T00:00:00"/>
    <m/>
    <m/>
    <m/>
  </r>
  <r>
    <x v="4"/>
    <m/>
    <n v="606"/>
    <s v="SI"/>
    <s v="AMOLADORA 120 V, 8.000 RPM, 2.200 W, 60 HZ, DISCO DE 7 Pulg62171302"/>
    <n v="3230037"/>
    <n v="442160111"/>
    <s v="BIEN"/>
    <s v="Común"/>
    <x v="0"/>
    <s v="Normalizado"/>
    <s v="SUBASTA INVERSA ELECTRÓNICA"/>
    <s v="AMOLADORA 120 V, 8.000 RPM, 2.200 W, 60 HZ, DISCO DE 7 Pulg"/>
    <n v="6"/>
    <n v="217"/>
    <m/>
    <s v="2, 3"/>
    <x v="1"/>
    <m/>
    <m/>
    <x v="1"/>
    <m/>
    <m/>
    <m/>
    <m/>
    <m/>
    <n v="0"/>
    <s v="ELIMINADO"/>
    <s v="194  0296"/>
    <d v="2021-12-22T00:00:00"/>
    <m/>
    <m/>
    <m/>
  </r>
  <r>
    <x v="4"/>
    <m/>
    <n v="607"/>
    <s v="SI"/>
    <s v="GESTIÓN DE CIBERSEGURID AD ISO 27032113001300"/>
    <s v="3100064"/>
    <n v="929000017"/>
    <s v="SERVICIO"/>
    <s v="Común"/>
    <x v="0"/>
    <s v="Normalizado"/>
    <s v="ÍNFIMA CUANTÍA"/>
    <s v="GESTIÓN DE CIBERSEGURID AD ISO 27032"/>
    <n v="1"/>
    <n v="1300"/>
    <n v="1300"/>
    <s v="2, 3"/>
    <x v="1"/>
    <m/>
    <m/>
    <x v="0"/>
    <m/>
    <m/>
    <m/>
    <m/>
    <m/>
    <n v="0"/>
    <s v="MODIFICADO"/>
    <n v="198"/>
    <m/>
    <m/>
    <m/>
    <m/>
  </r>
  <r>
    <x v="4"/>
    <m/>
    <n v="608"/>
    <s v="SI"/>
    <s v="BRONCE FOSFORICO TUBULAR DE 1 1/2 Pulg. X 1/2 Pulg.4324,81299,2"/>
    <s v="3220031 "/>
    <n v="415160114"/>
    <s v="BIEN"/>
    <s v="Común"/>
    <x v="0"/>
    <s v="Normalizado"/>
    <s v="SUBASTA INVERSA ELECTRÓNICA"/>
    <s v="BRONCE FOSFORICO TUBULAR DE 1 1/2 Pulg. X 1/2 Pulg."/>
    <n v="4"/>
    <n v="324.8"/>
    <n v="1299.2"/>
    <s v="2, 3"/>
    <x v="2"/>
    <s v="URBANO MARGARITA"/>
    <n v="22710"/>
    <x v="3"/>
    <m/>
    <m/>
    <s v="Adjudicado - Registro de contratos"/>
    <m/>
    <m/>
    <n v="0"/>
    <s v="MODIFICADO"/>
    <n v="65"/>
    <m/>
    <m/>
    <m/>
    <m/>
  </r>
  <r>
    <x v="4"/>
    <m/>
    <n v="609"/>
    <s v="SI"/>
    <s v="CUARDERNOS DE  CONTROL DIARIO CHECK LIST DE VEHICULO6162,041256,64"/>
    <s v="6400034 "/>
    <n v="326000021"/>
    <s v="BIEN"/>
    <s v="Común"/>
    <x v="0"/>
    <s v="Normalizado"/>
    <s v="SUBASTA INVERSA ELECTRÓNICA"/>
    <s v="CUARDERNOS DE  CONTROL DIARIO CHECK LIST DE VEHICULO"/>
    <n v="616"/>
    <n v="2.04"/>
    <n v="1256.6400000000001"/>
    <s v="2, 3"/>
    <x v="2"/>
    <m/>
    <n v="22917"/>
    <x v="0"/>
    <m/>
    <m/>
    <m/>
    <m/>
    <m/>
    <n v="0"/>
    <m/>
    <m/>
    <m/>
    <m/>
    <m/>
    <m/>
  </r>
  <r>
    <x v="4"/>
    <m/>
    <n v="610"/>
    <s v="SI"/>
    <s v="TREPADORAS PARA POSTES DE HORMIGÓN71781246"/>
    <n v="3230037"/>
    <n v="267300913"/>
    <s v="BIEN"/>
    <s v="Común"/>
    <x v="0"/>
    <m/>
    <s v="SUBASTA INVERSA ELECTRÓNICA"/>
    <s v="TREPADORAS PARA POSTES DE HORMIGÓN"/>
    <n v="7"/>
    <n v="178"/>
    <m/>
    <s v="2, 3"/>
    <x v="1"/>
    <m/>
    <m/>
    <x v="0"/>
    <m/>
    <m/>
    <m/>
    <m/>
    <m/>
    <n v="0"/>
    <m/>
    <n v="194"/>
    <m/>
    <m/>
    <m/>
    <m/>
  </r>
  <r>
    <x v="4"/>
    <m/>
    <n v="611"/>
    <s v="SI"/>
    <s v="JUEGO DE DESARMADORES DE COPA, JUEGO DE 7 PIEZAS, DE_x000a_3/16 A 1/2 Pulg.,1395,541242,02"/>
    <s v="3230037"/>
    <n v="429213312"/>
    <s v="BIEN"/>
    <s v="Común"/>
    <x v="0"/>
    <m/>
    <s v="SUBASTA INVERSA ELECTRÓNICA"/>
    <s v="JUEGO DE DESARMADORES DE COPA, JUEGO DE 7 PIEZAS, DE_x000a_3/16 A 1/2 Pulg.,"/>
    <n v="13"/>
    <n v="95.54"/>
    <m/>
    <s v="2, 3"/>
    <x v="1"/>
    <m/>
    <m/>
    <x v="1"/>
    <m/>
    <m/>
    <m/>
    <m/>
    <m/>
    <n v="0"/>
    <s v="ELIMINADO"/>
    <s v="194 0296"/>
    <d v="2021-12-22T00:00:00"/>
    <m/>
    <m/>
    <m/>
  </r>
  <r>
    <x v="4"/>
    <m/>
    <n v="612"/>
    <s v="SI"/>
    <s v="LLAVE HEXAGONAL, JUEGO DE 12 PIEZAS, MILIMÉTRICA31401240"/>
    <n v="3230037"/>
    <n v="429921111"/>
    <s v="BIEN"/>
    <s v="Común"/>
    <x v="0"/>
    <s v="Normalizado"/>
    <s v="SUBASTA INVERSA ELECTRÓNICA"/>
    <s v="LLAVE HEXAGONAL, JUEGO DE 12 PIEZAS, MILIMÉTRICA"/>
    <n v="31"/>
    <n v="40"/>
    <m/>
    <s v="2, 3"/>
    <x v="1"/>
    <m/>
    <m/>
    <x v="1"/>
    <m/>
    <m/>
    <m/>
    <m/>
    <m/>
    <n v="0"/>
    <s v="ELIMINADO"/>
    <s v="194  0296"/>
    <d v="2021-12-22T00:00:00"/>
    <m/>
    <m/>
    <m/>
  </r>
  <r>
    <x v="4"/>
    <m/>
    <n v="613"/>
    <s v="SI"/>
    <s v="PEGA TRANSPARENTE MULTIUSO, PRESENTACION DE 5 GRAMOS2445,021224,88"/>
    <s v="6400034 "/>
    <n v="335001013"/>
    <s v="BIEN"/>
    <s v="Común"/>
    <x v="0"/>
    <s v="Normalizado"/>
    <s v="ÍNFIMA CUANTÍA"/>
    <s v="PEGA TRANSPARENTE MULTIUSO, PRESENTACION DE 5 GRAMOS"/>
    <n v="244"/>
    <n v="5.0199999999999996"/>
    <n v="1224.8799999999999"/>
    <s v="1, 2"/>
    <x v="1"/>
    <m/>
    <m/>
    <x v="0"/>
    <m/>
    <m/>
    <m/>
    <m/>
    <m/>
    <n v="0"/>
    <m/>
    <m/>
    <m/>
    <m/>
    <m/>
    <m/>
  </r>
  <r>
    <x v="3"/>
    <m/>
    <n v="613"/>
    <s v="SI"/>
    <s v="PEGA TRANSPARENTE MULTIUSO, PRESENTACION DE 5 GRAMOS2445,021224,88"/>
    <s v="4210031 4220331 "/>
    <n v="335001013"/>
    <s v="BIEN"/>
    <s v="Común"/>
    <x v="0"/>
    <s v="Normalizado"/>
    <s v="ÍNFIMA CUANTÍA"/>
    <s v="PEGA TRANSPARENTE MULTIUSO, PRESENTACION DE 5 GRAMOS"/>
    <n v="105"/>
    <n v="3.69"/>
    <m/>
    <s v="1, 2, 3"/>
    <x v="1"/>
    <m/>
    <m/>
    <x v="1"/>
    <m/>
    <m/>
    <m/>
    <m/>
    <m/>
    <n v="0"/>
    <s v="ELIMINADO"/>
    <n v="102"/>
    <m/>
    <m/>
    <m/>
    <m/>
  </r>
  <r>
    <x v="4"/>
    <m/>
    <n v="614"/>
    <s v="SI"/>
    <s v="CINTA MÉTRICA, LONGITUD 50 METROS 150 PIES2843,611221,08"/>
    <n v="3230037"/>
    <n v="482120033"/>
    <s v="BIEN"/>
    <s v="Común"/>
    <x v="0"/>
    <s v="Normalizado"/>
    <s v="SUBASTA INVERSA ELECTRÓNICA"/>
    <s v="CINTA MÉTRICA, LONGITUD 50 METROS 150 PIES"/>
    <n v="28"/>
    <n v="43.61"/>
    <m/>
    <s v="2, 3"/>
    <x v="1"/>
    <m/>
    <m/>
    <x v="1"/>
    <m/>
    <m/>
    <m/>
    <m/>
    <m/>
    <n v="0"/>
    <s v="ELIMINADO"/>
    <s v="194  0296"/>
    <d v="2021-12-22T00:00:00"/>
    <m/>
    <m/>
    <m/>
  </r>
  <r>
    <x v="4"/>
    <m/>
    <n v="615"/>
    <s v="SI"/>
    <s v="PAQUETE DE 3 CARTUCHOS DE TINTA 29ML PARA PLOTTER HP T 530 DE 36 101201200"/>
    <s v="6400034 "/>
    <n v="389120145"/>
    <s v="BIEN"/>
    <s v="Común"/>
    <x v="0"/>
    <s v="Normalizado"/>
    <s v="SUBASTA INVERSA ELECTRÓNICA"/>
    <s v="PAQUETE DE 3 CARTUCHOS DE TINTA 29ML PARA PLOTTER HP T 530 DE 36 "/>
    <n v="10"/>
    <n v="120"/>
    <n v="1200"/>
    <s v="2, 3"/>
    <x v="2"/>
    <s v="GUEVARA JOHANA"/>
    <n v="22826"/>
    <x v="3"/>
    <m/>
    <m/>
    <s v="28 oct: en elaboración de pliego_x000a_11 nov: a espera del acta de preguntas, respuestas y aclaraciones"/>
    <m/>
    <m/>
    <n v="0"/>
    <m/>
    <m/>
    <m/>
    <m/>
    <m/>
    <m/>
  </r>
  <r>
    <x v="4"/>
    <m/>
    <n v="616"/>
    <s v="SI"/>
    <s v="SILLA CAJERO SIN BRAZOS81501200"/>
    <s v="1210120147100110 "/>
    <n v="381110233"/>
    <s v="BIEN"/>
    <s v="Común"/>
    <x v="1"/>
    <s v="Normalizado"/>
    <s v="ÍNFIMA CUANTÍA"/>
    <s v="SILLA CAJERO SIN BRAZOS"/>
    <n v="8"/>
    <n v="150"/>
    <n v="1200"/>
    <s v="1, 2"/>
    <x v="2"/>
    <m/>
    <n v="22610"/>
    <x v="6"/>
    <m/>
    <m/>
    <s v="ADJUDICADO - INFIMA"/>
    <m/>
    <m/>
    <n v="0"/>
    <m/>
    <m/>
    <m/>
    <m/>
    <m/>
    <m/>
  </r>
  <r>
    <x v="4"/>
    <m/>
    <n v="617"/>
    <s v="SI"/>
    <s v="TALADRO ELÉCTRICO MANUAL, 600 W, 1200 RPM, MANDRIL 5/8 Pulg.4297,691190,76"/>
    <n v="3230037"/>
    <n v="429213013"/>
    <s v="BIEN"/>
    <s v="Común"/>
    <x v="0"/>
    <m/>
    <s v="SUBASTA INVERSA ELECTRÓNICA"/>
    <s v="TALADRO ELÉCTRICO MANUAL, 600 W, 1200 RPM, MANDRIL 5/8 Pulg."/>
    <n v="4"/>
    <n v="297.69"/>
    <m/>
    <s v="2, 3"/>
    <x v="1"/>
    <m/>
    <m/>
    <x v="1"/>
    <m/>
    <m/>
    <m/>
    <m/>
    <m/>
    <n v="0"/>
    <s v="ELIMINADO"/>
    <s v="194 0296"/>
    <d v="2021-12-22T00:00:00"/>
    <m/>
    <m/>
    <m/>
  </r>
  <r>
    <x v="4"/>
    <m/>
    <n v="618"/>
    <s v="SI"/>
    <s v="PUNZON ELIPTICO DE DIMENSIONES 20.5x40 MM (MACHO-HEMBRA)5233,71168,5"/>
    <s v="3220037 "/>
    <n v="442170511"/>
    <s v="BIEN"/>
    <s v="Común"/>
    <x v="0"/>
    <s v="Normalizado"/>
    <s v="ÍNFIMA CUANTÍA"/>
    <s v="PUNZON ELIPTICO DE DIMENSIONES 20.5x40 MM (MACHO-HEMBRA)"/>
    <n v="5"/>
    <n v="233.7"/>
    <n v="1168.5"/>
    <s v="2, 3"/>
    <x v="1"/>
    <m/>
    <m/>
    <x v="0"/>
    <m/>
    <m/>
    <m/>
    <m/>
    <m/>
    <n v="0"/>
    <s v="MODIFICADO"/>
    <n v="65"/>
    <m/>
    <m/>
    <m/>
    <m/>
  </r>
  <r>
    <x v="4"/>
    <m/>
    <n v="619"/>
    <s v="SI"/>
    <s v="CURSO “CCNA ENTERPRISE NETWORKING, SECURITY, AND AUTOMATION, NIVEL 3 VERSIÓN 7”111601160"/>
    <s v="3100064"/>
    <n v="929000011"/>
    <s v="SERVICIO"/>
    <s v="Común"/>
    <x v="0"/>
    <s v="Normalizado"/>
    <s v="ÍNFIMA CUANTÍA"/>
    <s v="CURSO “CCNA ENTERPRISE NETWORKING, SECURITY, AND AUTOMATION, NIVEL 3 VERSIÓN 7”"/>
    <n v="1"/>
    <n v="1160"/>
    <n v="1160"/>
    <n v="3"/>
    <x v="1"/>
    <m/>
    <m/>
    <x v="0"/>
    <m/>
    <m/>
    <m/>
    <m/>
    <m/>
    <n v="0"/>
    <s v="MODIFICADO"/>
    <n v="85"/>
    <m/>
    <m/>
    <m/>
    <m/>
  </r>
  <r>
    <x v="4"/>
    <m/>
    <n v="620"/>
    <s v="SI"/>
    <s v="CARPETA DE CARTULINA CON LOGOTIPO, PRIMERA POSICION, BLANCA96070,121152,84"/>
    <s v="6400034 "/>
    <n v="326000217"/>
    <s v="BIEN"/>
    <s v="Común"/>
    <x v="0"/>
    <s v="Normalizado"/>
    <s v="SUBASTA INVERSA ELECTRÓNICA"/>
    <s v="CARPETA DE CARTULINA CON LOGOTIPO, PRIMERA POSICION, BLANCA"/>
    <n v="9607"/>
    <n v="0.12"/>
    <n v="1152.8399999999999"/>
    <s v="2, 3"/>
    <x v="2"/>
    <m/>
    <n v="22917"/>
    <x v="0"/>
    <m/>
    <m/>
    <m/>
    <m/>
    <m/>
    <n v="0"/>
    <m/>
    <m/>
    <m/>
    <m/>
    <m/>
    <m/>
  </r>
  <r>
    <x v="4"/>
    <m/>
    <n v="621"/>
    <s v="SI"/>
    <s v="GAS CO2, (CADA CARGA DE 20 KG.)10001,151150"/>
    <s v="3220031 "/>
    <n v="342101011"/>
    <s v="BIEN"/>
    <s v="Común"/>
    <x v="0"/>
    <s v="Normalizado"/>
    <s v="ÍNFIMA CUANTÍA"/>
    <s v="GAS CO2, (CADA CARGA DE 20 KG.)"/>
    <n v="1000"/>
    <n v="1.1499999999999999"/>
    <n v="1150"/>
    <s v="2, 3"/>
    <x v="1"/>
    <m/>
    <m/>
    <x v="0"/>
    <m/>
    <m/>
    <m/>
    <m/>
    <m/>
    <n v="0"/>
    <s v="MODIFICADO"/>
    <n v="218"/>
    <m/>
    <m/>
    <m/>
    <m/>
  </r>
  <r>
    <x v="4"/>
    <m/>
    <n v="622"/>
    <s v="SI"/>
    <s v="PERFIL ACERO ANGULO  Pulg.L Pulg. LAMINADO EN CALIENTE, 50 X 50 X 5 MM1209,51140"/>
    <s v="3220031 "/>
    <n v="412620113"/>
    <s v="BIEN"/>
    <s v="Común"/>
    <x v="0"/>
    <s v="Normalizado"/>
    <s v="SUBASTA INVERSA ELECTRÓNICA"/>
    <s v="PERFIL ACERO ANGULO  Pulg.L Pulg. LAMINADO EN CALIENTE, 50 X 50 X 5 MM"/>
    <n v="120"/>
    <n v="9.5"/>
    <n v="1140"/>
    <s v="2, 3"/>
    <x v="2"/>
    <s v="GUEVARA JOHANA"/>
    <n v="22875"/>
    <x v="5"/>
    <m/>
    <m/>
    <s v="6 oct 2021: se devuelve para reforma al PAC"/>
    <n v="120"/>
    <n v="9.5"/>
    <n v="1140"/>
    <s v="MODIFICADO"/>
    <n v="218"/>
    <m/>
    <m/>
    <m/>
    <m/>
  </r>
  <r>
    <x v="4"/>
    <m/>
    <n v="623"/>
    <s v="SI"/>
    <s v="PALA REDONDA MANGO EN &quot;Y&quot;71161136"/>
    <n v="3230037"/>
    <n v="4292100117"/>
    <s v="BIEN"/>
    <s v="Común"/>
    <x v="0"/>
    <s v="Normalizado"/>
    <s v="SUBASTA INVERSA ELECTRÓNICA"/>
    <s v="PALA REDONDA MANGO EN &quot;Y&quot;"/>
    <n v="71"/>
    <n v="16"/>
    <m/>
    <s v="2, 3"/>
    <x v="1"/>
    <m/>
    <m/>
    <x v="1"/>
    <m/>
    <m/>
    <m/>
    <m/>
    <m/>
    <n v="0"/>
    <s v="ELIMINADO"/>
    <s v="194  0296"/>
    <d v="2021-12-22T00:00:00"/>
    <m/>
    <m/>
    <m/>
  </r>
  <r>
    <x v="4"/>
    <m/>
    <n v="624"/>
    <s v="SI"/>
    <s v="CINTA ENTINTADA PARA IMPRESORA TM-H6000V16271134"/>
    <s v="6400034 "/>
    <n v="389120121"/>
    <s v="BIEN"/>
    <s v="Común"/>
    <x v="0"/>
    <s v="Normalizado"/>
    <s v="SUBASTA INVERSA ELECTRÓNICA"/>
    <s v="CINTA ENTINTADA PARA IMPRESORA TM-H6000V"/>
    <n v="162"/>
    <n v="7"/>
    <n v="1134"/>
    <s v="2, 3"/>
    <x v="2"/>
    <s v="GUEVARA JOHANA"/>
    <n v="22826"/>
    <x v="3"/>
    <m/>
    <m/>
    <s v="28 oct: en elaboración de pliego_x000a_11 nov: a espera del acta de preguntas, respuestas y aclaraciones"/>
    <m/>
    <m/>
    <n v="0"/>
    <m/>
    <m/>
    <m/>
    <m/>
    <m/>
    <m/>
  </r>
  <r>
    <x v="4"/>
    <m/>
    <n v="625"/>
    <s v="SI"/>
    <s v="CINTA ENTINTADA PARA IMPRESORA TM-H6000V REF: ERC-32 16271134"/>
    <s v="6400034 "/>
    <s v="389120121"/>
    <s v="BIEN"/>
    <s v="Común"/>
    <x v="0"/>
    <m/>
    <s v="SUBASTA INVERSA ELECTRÓNICA"/>
    <s v="CINTA ENTINTADA PARA IMPRESORA TM-H6000V REF: ERC-32 "/>
    <s v="162"/>
    <n v="7"/>
    <n v="1134"/>
    <s v="2, 3"/>
    <x v="2"/>
    <s v="GUEVARA JOHANA"/>
    <n v="22826"/>
    <x v="3"/>
    <m/>
    <m/>
    <s v="28 oct: en elaboración de pliego_x000a_11 nov: a espera del acta de preguntas, respuestas y aclaraciones"/>
    <m/>
    <m/>
    <n v="0"/>
    <s v="INCLUSIÓN"/>
    <n v="171"/>
    <m/>
    <m/>
    <m/>
    <m/>
  </r>
  <r>
    <x v="4"/>
    <m/>
    <n v="626"/>
    <s v="SI"/>
    <s v="BORDADOS DE ALTA CALIDAD DE HASTA 10 HILOS   CHOMPA REVERSIBLE 10001,121120"/>
    <s v="3100034 "/>
    <n v="881220011"/>
    <s v="BIEN"/>
    <s v="Común"/>
    <x v="0"/>
    <s v="Normalizado"/>
    <s v="CATÁLOGO ELECTRÓNICO"/>
    <s v="BORDADOS DE ALTA CALIDAD DE HASTA 10 HILOS   CHOMPA REVERSIBLE "/>
    <n v="1000"/>
    <n v="1.1200000000000001"/>
    <m/>
    <s v="2, 3"/>
    <x v="1"/>
    <m/>
    <m/>
    <x v="1"/>
    <m/>
    <m/>
    <m/>
    <m/>
    <m/>
    <n v="0"/>
    <s v="ELIMINADO"/>
    <n v="128"/>
    <d v="2021-10-26T00:00:00"/>
    <m/>
    <m/>
    <m/>
  </r>
  <r>
    <x v="4"/>
    <m/>
    <n v="627"/>
    <s v="SI"/>
    <s v="LUZ GUIA (CUCUYA) 24 V, 5 W, FOCO TIPO BA9S, HD REFORZADA METÁLICA, COLOR AMBAR100111100"/>
    <s v="3220031 "/>
    <n v="465100211"/>
    <s v="BIEN"/>
    <s v="Común"/>
    <x v="0"/>
    <s v="Normalizado"/>
    <s v="SUBASTA INVERSA ELECTRÓNICA"/>
    <s v="LUZ GUIA (CUCUYA) 24 V, 5 W, FOCO TIPO BA9S, HD REFORZADA METÁLICA, COLOR AMBAR"/>
    <n v="100"/>
    <n v="11"/>
    <n v="1100"/>
    <s v="2, 3"/>
    <x v="2"/>
    <s v="LOACHAMIN KATYA"/>
    <n v="22880"/>
    <x v="5"/>
    <m/>
    <m/>
    <s v="Trámite devuelto al especialista para reasignación Secretario 10/11/2021"/>
    <m/>
    <m/>
    <n v="0"/>
    <s v="MODIFICADO"/>
    <n v="218"/>
    <m/>
    <m/>
    <m/>
    <m/>
  </r>
  <r>
    <x v="4"/>
    <m/>
    <n v="628"/>
    <s v="SI"/>
    <s v="TALADRO MANUAL, MANGO TIPO PISTOLA 115 V, 600 W, 60 HZ, 750 RPM.6182,671096,02"/>
    <n v="3230037"/>
    <n v="429213013"/>
    <s v="BIEN"/>
    <s v="Común"/>
    <x v="0"/>
    <m/>
    <s v="SUBASTA INVERSA ELECTRÓNICA"/>
    <s v="TALADRO MANUAL, MANGO TIPO PISTOLA 115 V, 600 W, 60 HZ, 750 RPM."/>
    <n v="6"/>
    <n v="182.67"/>
    <m/>
    <s v="2, 3"/>
    <x v="1"/>
    <m/>
    <m/>
    <x v="1"/>
    <m/>
    <m/>
    <m/>
    <m/>
    <m/>
    <n v="0"/>
    <s v="ELIMINADO"/>
    <s v="194  0296"/>
    <d v="2021-12-22T00:00:00"/>
    <m/>
    <m/>
    <m/>
  </r>
  <r>
    <x v="4"/>
    <m/>
    <n v="629"/>
    <s v="SI"/>
    <s v="TARRAJA PARA TUBOS DE 1/2&quot;, 3/4&quot;, 1&quot;, 11/4&quot;6180,541083,24"/>
    <s v="3230037"/>
    <s v="442140023"/>
    <s v="BIEN"/>
    <s v="Común"/>
    <x v="0"/>
    <m/>
    <s v="SUBASTA INVERSA ELECTRÓNICA"/>
    <s v="TARRAJA PARA TUBOS DE 1/2&quot;, 3/4&quot;, 1&quot;, 11/4&quot;"/>
    <s v="6"/>
    <n v="180.54"/>
    <m/>
    <s v="2, 3"/>
    <x v="1"/>
    <m/>
    <m/>
    <x v="1"/>
    <m/>
    <m/>
    <m/>
    <m/>
    <m/>
    <n v="0"/>
    <s v="ELIMINADO"/>
    <s v="194  0296"/>
    <d v="2021-12-22T00:00:00"/>
    <m/>
    <m/>
    <m/>
  </r>
  <r>
    <x v="4"/>
    <m/>
    <n v="630"/>
    <s v="SI"/>
    <s v="ARMARIO 900MM X 350MM X 2000MM2538,561077,12"/>
    <s v="1210120147100110"/>
    <n v="3812200641"/>
    <s v="BIEN"/>
    <s v="Común"/>
    <x v="1"/>
    <m/>
    <s v="CATÁLOGO ELECTRÓNICO"/>
    <s v="ARMARIO 900MM X 350MM X 2000MM"/>
    <n v="2"/>
    <n v="538.55999999999995"/>
    <n v="1077.1199999999999"/>
    <s v="2, 3"/>
    <x v="1"/>
    <s v="HURTADO JOSE"/>
    <n v="22949"/>
    <x v="7"/>
    <m/>
    <m/>
    <m/>
    <n v="2"/>
    <n v="538.55999999999995"/>
    <n v="1077.1199999999999"/>
    <s v="INCLUSIÓN"/>
    <n v="199"/>
    <m/>
    <m/>
    <m/>
    <m/>
  </r>
  <r>
    <x v="4"/>
    <m/>
    <n v="631"/>
    <s v="SI"/>
    <s v="UNIDAD DE TRANSFERENCIA PARA IMPRESORA MULTIFUNCION COLOR XEROX PHASER33551065"/>
    <s v="6400034 "/>
    <n v="452400022"/>
    <s v="BIEN"/>
    <s v="Común"/>
    <x v="0"/>
    <s v="Normalizado"/>
    <s v="SUBASTA INVERSA ELECTRÓNICA"/>
    <s v="UNIDAD DE TRANSFERENCIA PARA IMPRESORA MULTIFUNCION COLOR XEROX PHASER"/>
    <n v="3"/>
    <n v="355"/>
    <n v="1065"/>
    <s v="2, 3"/>
    <x v="2"/>
    <s v="GUEVARA JOHANA"/>
    <n v="22826"/>
    <x v="3"/>
    <m/>
    <m/>
    <s v="28 oct: en elaboración de pliego_x000a_11 nov: a espera del acta de preguntas, respuestas y aclaraciones"/>
    <m/>
    <m/>
    <n v="0"/>
    <m/>
    <m/>
    <m/>
    <m/>
    <m/>
    <m/>
  </r>
  <r>
    <x v="4"/>
    <m/>
    <n v="632"/>
    <s v="SI"/>
    <s v="FONDO DE RELLENO (PROCESO POLIURETANO), INCLUYE CATALIZADOR3034,831044,9"/>
    <s v="3220031 "/>
    <n v="351100111"/>
    <s v="BIEN"/>
    <s v="Común"/>
    <x v="0"/>
    <s v="Normalizado"/>
    <s v="SUBASTA INVERSA ELECTRÓNICA"/>
    <s v="FONDO DE RELLENO (PROCESO POLIURETANO), INCLUYE CATALIZADOR"/>
    <n v="30"/>
    <n v="34.83"/>
    <n v="1044.8999999999999"/>
    <s v="2, 3"/>
    <x v="1"/>
    <s v="TIPANTA TANIA"/>
    <n v="22913"/>
    <x v="2"/>
    <m/>
    <m/>
    <m/>
    <n v="30"/>
    <n v="34.83"/>
    <n v="1044.8999999999999"/>
    <s v="MODIFICADO"/>
    <n v="218"/>
    <m/>
    <m/>
    <m/>
    <m/>
  </r>
  <r>
    <x v="4"/>
    <m/>
    <n v="633"/>
    <s v="SI"/>
    <s v="ELECTRODO E-7018, DIAMETRO 1 8 Pulg.2005,221044"/>
    <s v="3220031 "/>
    <n v="429500011"/>
    <s v="BIEN"/>
    <s v="Común"/>
    <x v="0"/>
    <s v="Normalizado"/>
    <s v="SUBASTA INVERSA ELECTRÓNICA"/>
    <s v="ELECTRODO E-7018, DIAMETRO 1 8 Pulg."/>
    <n v="200"/>
    <n v="5.22"/>
    <n v="1044"/>
    <s v="2, 3"/>
    <x v="2"/>
    <s v="LARCO DIMARY"/>
    <n v="22632"/>
    <x v="3"/>
    <d v="2021-10-18T00:00:00"/>
    <m/>
    <s v="Publicado el 05/11/21; se encuentra en preguntas, respuestas y aclaraciones"/>
    <m/>
    <m/>
    <n v="0"/>
    <s v="MODIFICADO"/>
    <n v="218"/>
    <m/>
    <m/>
    <m/>
    <m/>
  </r>
  <r>
    <x v="4"/>
    <m/>
    <n v="634"/>
    <s v="SI"/>
    <s v="SWITCH DOS POSICIONES DE TECLA MULTI VOLTAJE 12-24 V, 10-20 A, HD, CON LUZ PILOTO ROJA80131040"/>
    <s v="3220031 "/>
    <n v="462120212"/>
    <s v="BIEN"/>
    <s v="Común"/>
    <x v="0"/>
    <s v="Normalizado"/>
    <s v="SUBASTA INVERSA ELECTRÓNICA"/>
    <s v="SWITCH DOS POSICIONES DE TECLA MULTI VOLTAJE 12-24 V, 10-20 A, HD, CON LUZ PILOTO ROJA"/>
    <n v="80"/>
    <n v="13"/>
    <n v="1040"/>
    <s v="2, 3"/>
    <x v="2"/>
    <s v="LOACHAMIN KATYA"/>
    <n v="22880"/>
    <x v="5"/>
    <m/>
    <m/>
    <s v="Trámite devuelto al especialista para reasignación Secretario 10/11/2021"/>
    <m/>
    <m/>
    <n v="0"/>
    <s v="MODIFICADO"/>
    <n v="218"/>
    <m/>
    <m/>
    <m/>
    <m/>
  </r>
  <r>
    <x v="4"/>
    <m/>
    <n v="635"/>
    <s v="SI"/>
    <s v="HEBILLA PARA EL SISTEMA DE CORREAS DE TREPADORAS10900,951035,5"/>
    <s v="3220031 "/>
    <n v="429970232"/>
    <s v="BIEN"/>
    <s v="Común"/>
    <x v="0"/>
    <s v="Normalizado"/>
    <s v="SUBASTA INVERSA ELECTRÓNICA"/>
    <s v="HEBILLA PARA EL SISTEMA DE CORREAS DE TREPADORAS"/>
    <n v="1090"/>
    <n v="0.95"/>
    <n v="1035.5"/>
    <s v="2, 3"/>
    <x v="2"/>
    <s v="URBANO MARGARITA"/>
    <n v="22710"/>
    <x v="3"/>
    <m/>
    <m/>
    <s v="Adjudicado - Registro de contratos"/>
    <m/>
    <m/>
    <n v="0"/>
    <s v="MODIFICADO"/>
    <n v="65"/>
    <m/>
    <m/>
    <m/>
    <m/>
  </r>
  <r>
    <x v="4"/>
    <m/>
    <n v="636"/>
    <s v="SI"/>
    <s v="PILA RECARGABLE 1.2 V - 1.5 V TAMAÑO AAA1109,381031,8"/>
    <s v="6400034 "/>
    <n v="36990001111"/>
    <s v="BIEN"/>
    <s v="Común"/>
    <x v="0"/>
    <s v="Normalizado"/>
    <s v="CATÁLOGO ELECTRÓNICO"/>
    <s v="PILA RECARGABLE 1.2 V - 1.5 V TAMAÑO AAA"/>
    <n v="110"/>
    <n v="9.3800000000000008"/>
    <n v="1031.8000000000002"/>
    <s v="1, 2"/>
    <x v="2"/>
    <s v="LARCO DIMARY"/>
    <n v="22759"/>
    <x v="3"/>
    <m/>
    <m/>
    <s v="03 agosto 2021 se realizó la adquisición y se emitieron 5  ordenes de compra"/>
    <m/>
    <m/>
    <n v="0"/>
    <m/>
    <m/>
    <m/>
    <m/>
    <m/>
    <m/>
  </r>
  <r>
    <x v="4"/>
    <m/>
    <n v="637"/>
    <s v="SI"/>
    <s v="LLANTA 265 70 R 19,5 - 16PR, LABRADO MIXTO  REGIONAL Y URBANO 4257,181028,72"/>
    <s v="3220036 "/>
    <n v="361140311"/>
    <s v="BIEN"/>
    <s v="Común"/>
    <x v="0"/>
    <s v="Normalizado"/>
    <s v="SUBASTA INVERSA ELECTRÓNICA"/>
    <s v="LLANTA 265 70 R 19,5 - 16PR, LABRADO MIXTO  REGIONAL Y URBANO "/>
    <n v="4"/>
    <n v="257.18"/>
    <n v="1028.72"/>
    <s v="1, 2"/>
    <x v="2"/>
    <s v="LARCO DIMARY"/>
    <n v="22581"/>
    <x v="3"/>
    <m/>
    <m/>
    <s v="21 octubre 2021 se notifica al administrador del contrato el estado de proceso en Ejecución del contrato para que continue la etapa contractual"/>
    <m/>
    <m/>
    <n v="0"/>
    <s v="MODIFICADO"/>
    <n v="65"/>
    <m/>
    <m/>
    <m/>
    <m/>
  </r>
  <r>
    <x v="4"/>
    <m/>
    <n v="638"/>
    <s v="SI"/>
    <s v="PINTURA POLIURETANO COLOR BLANCO INCLUYE CATALIZADOR2050,721014,4"/>
    <s v="3220031 "/>
    <n v="351100111"/>
    <s v="BIEN"/>
    <s v="Común"/>
    <x v="0"/>
    <s v="Normalizado"/>
    <s v="SUBASTA INVERSA ELECTRÓNICA"/>
    <s v="PINTURA POLIURETANO COLOR BLANCO INCLUYE CATALIZADOR"/>
    <n v="20"/>
    <n v="50.72"/>
    <n v="1014.4"/>
    <s v="2, 3"/>
    <x v="1"/>
    <s v="TIPANTA TANIA"/>
    <n v="22913"/>
    <x v="2"/>
    <m/>
    <m/>
    <m/>
    <n v="20"/>
    <n v="50.68"/>
    <n v="1013.6"/>
    <s v="MODIFICADO"/>
    <n v="218"/>
    <m/>
    <m/>
    <m/>
    <m/>
  </r>
  <r>
    <x v="4"/>
    <m/>
    <n v="639"/>
    <s v="SI"/>
    <s v="LIMA MEDIA CAÑA, GRANO FINO, DE 6 Pulg. A 12 Pulg., JUEGO DE 4 PIEZAS2540,141003,5"/>
    <s v="3230037"/>
    <n v="429211111"/>
    <s v="BIEN"/>
    <s v="Común"/>
    <x v="0"/>
    <m/>
    <s v="SUBASTA INVERSA ELECTRÓNICA"/>
    <s v="LIMA MEDIA CAÑA, GRANO FINO, DE 6 Pulg. A 12 Pulg., JUEGO DE 4 PIEZAS"/>
    <n v="25"/>
    <n v="40.14"/>
    <m/>
    <s v="2, 3"/>
    <x v="1"/>
    <m/>
    <m/>
    <x v="1"/>
    <m/>
    <m/>
    <m/>
    <m/>
    <m/>
    <n v="0"/>
    <s v="ELIMINADO"/>
    <s v="194 0296"/>
    <d v="2021-12-22T00:00:00"/>
    <m/>
    <m/>
    <m/>
  </r>
  <r>
    <x v="4"/>
    <m/>
    <n v="640"/>
    <s v="SI"/>
    <s v="ACETILENO, (CADA CARGA DE 7 KG.)8411,921001,28"/>
    <s v="3220031 "/>
    <n v="342600012"/>
    <s v="BIEN"/>
    <s v="Común"/>
    <x v="0"/>
    <s v="Normalizado"/>
    <s v="ÍNFIMA CUANTÍA"/>
    <s v="ACETILENO, (CADA CARGA DE 7 KG.)"/>
    <n v="84"/>
    <n v="11.92"/>
    <n v="1001.28"/>
    <s v="2, 3"/>
    <x v="1"/>
    <m/>
    <m/>
    <x v="0"/>
    <m/>
    <m/>
    <m/>
    <m/>
    <m/>
    <n v="0"/>
    <s v="MODIFICADO"/>
    <n v="218"/>
    <m/>
    <m/>
    <m/>
    <m/>
  </r>
  <r>
    <x v="4"/>
    <m/>
    <n v="641"/>
    <s v="SI"/>
    <s v="TONER NEGRO, PARA IMPRESORA LASER XEROX PHASER 6180 MFP-D.42501000"/>
    <s v="6400034 "/>
    <n v="38912013912"/>
    <s v="BIEN"/>
    <s v="Común"/>
    <x v="0"/>
    <s v="Normalizado"/>
    <s v="SUBASTA INVERSA ELECTRÓNICA"/>
    <s v="TONER NEGRO, PARA IMPRESORA LASER XEROX PHASER 6180 MFP-D."/>
    <n v="4"/>
    <n v="250"/>
    <n v="1000"/>
    <s v="2, 3"/>
    <x v="2"/>
    <s v="GUEVARA JOHANA"/>
    <n v="22826"/>
    <x v="3"/>
    <m/>
    <m/>
    <s v="28 oct: en elaboración de pliego_x000a_11 nov: a espera del acta de preguntas, respuestas y aclaraciones"/>
    <m/>
    <m/>
    <n v="0"/>
    <m/>
    <m/>
    <m/>
    <m/>
    <m/>
    <m/>
  </r>
  <r>
    <x v="4"/>
    <m/>
    <n v="642"/>
    <s v="SI"/>
    <s v="ODÓMETRO DE RUEDA ELECTRÓNICO42501000"/>
    <n v="3230037"/>
    <n v="482120032"/>
    <s v="BIEN"/>
    <s v="Común"/>
    <x v="0"/>
    <m/>
    <s v="SUBASTA INVERSA ELECTRÓNICA"/>
    <s v="ODÓMETRO DE RUEDA ELECTRÓNICO"/>
    <n v="4"/>
    <n v="250"/>
    <m/>
    <s v="2, 3"/>
    <x v="1"/>
    <m/>
    <m/>
    <x v="1"/>
    <m/>
    <m/>
    <m/>
    <m/>
    <m/>
    <n v="0"/>
    <s v="ELIMINADO"/>
    <s v="194  0296"/>
    <d v="2021-12-22T00:00:00"/>
    <m/>
    <m/>
    <m/>
  </r>
  <r>
    <x v="4"/>
    <m/>
    <n v="643"/>
    <s v="SI"/>
    <s v="PUNZON CIRCULAR DE CORTE 3 4 Pulg. MACHO-HEMBRA . REF : PARA USO EN EQUIPO SYOWASEIKO5199,1995,5"/>
    <s v="3220037 "/>
    <n v="442170511"/>
    <s v="BIEN"/>
    <s v="Común"/>
    <x v="0"/>
    <s v="Normalizado"/>
    <s v="ÍNFIMA CUANTÍA"/>
    <s v="PUNZON CIRCULAR DE CORTE 3 4 Pulg. MACHO-HEMBRA . REF : PARA USO EN EQUIPO SYOWASEIKO"/>
    <n v="5"/>
    <n v="199.1"/>
    <n v="995.5"/>
    <s v="2, 3"/>
    <x v="1"/>
    <m/>
    <m/>
    <x v="0"/>
    <m/>
    <m/>
    <m/>
    <m/>
    <m/>
    <n v="0"/>
    <s v="MODIFICADO"/>
    <n v="65"/>
    <m/>
    <m/>
    <m/>
    <m/>
  </r>
  <r>
    <x v="4"/>
    <m/>
    <n v="644"/>
    <s v="SI"/>
    <s v="JUEGO DE LLAVES MIXTAS DE 18 PIEZAS DESDE DE 8MM A 32MM3329,81989,43"/>
    <s v="3230037"/>
    <n v="429212012"/>
    <s v="BIEN"/>
    <s v="Común"/>
    <x v="0"/>
    <m/>
    <s v="SUBASTA INVERSA ELECTRÓNICA"/>
    <s v="JUEGO DE LLAVES MIXTAS DE 18 PIEZAS DESDE DE 8MM A 32MM"/>
    <n v="3"/>
    <n v="329.81"/>
    <m/>
    <s v="2, 3"/>
    <x v="1"/>
    <m/>
    <m/>
    <x v="1"/>
    <m/>
    <m/>
    <m/>
    <m/>
    <m/>
    <n v="0"/>
    <s v="ELIMINADO"/>
    <s v="194  0296"/>
    <d v="2021-12-22T00:00:00"/>
    <m/>
    <m/>
    <m/>
  </r>
  <r>
    <x v="3"/>
    <m/>
    <n v="644"/>
    <s v="SI"/>
    <s v="JUEGO DE LLAVES MIXTAS DE 18 PIEZAS DESDE DE 8MM A 32MM3329,81989,43"/>
    <s v="4220337 "/>
    <n v="429212012"/>
    <s v="BIEN"/>
    <s v="Común"/>
    <x v="0"/>
    <s v="Normalizado"/>
    <s v="ÍNFIMA CUANTÍA"/>
    <s v="JUEGO DE LLAVES MIXTAS DE 18 PIEZAS DESDE DE 8MM A 32MM"/>
    <n v="3"/>
    <n v="329.81"/>
    <m/>
    <s v="2, 3"/>
    <x v="1"/>
    <m/>
    <m/>
    <x v="1"/>
    <m/>
    <m/>
    <m/>
    <m/>
    <m/>
    <n v="0"/>
    <s v="ELIMINADO"/>
    <n v="194"/>
    <m/>
    <m/>
    <m/>
    <m/>
  </r>
  <r>
    <x v="4"/>
    <m/>
    <n v="645"/>
    <s v="SI"/>
    <s v="SOLDADOR ELÉCTRICO MANUAL (CAUTÍN) TIPO LÁPIZ, 120 V, 1200 W1280,86970,32"/>
    <n v="3230037"/>
    <n v="442320921"/>
    <s v="BIEN"/>
    <s v="Común"/>
    <x v="0"/>
    <m/>
    <s v="SUBASTA INVERSA ELECTRÓNICA"/>
    <s v="SOLDADOR ELÉCTRICO MANUAL (CAUTÍN) TIPO LÁPIZ, 120 V, 1200 W"/>
    <n v="12"/>
    <n v="80.86"/>
    <m/>
    <s v="2, 3"/>
    <x v="1"/>
    <m/>
    <m/>
    <x v="1"/>
    <m/>
    <m/>
    <m/>
    <m/>
    <m/>
    <n v="0"/>
    <s v="ELIMINADO"/>
    <s v="194  0296"/>
    <d v="2021-12-22T00:00:00"/>
    <m/>
    <m/>
    <m/>
  </r>
  <r>
    <x v="4"/>
    <m/>
    <n v="646"/>
    <s v="SI"/>
    <s v="PELADORA DE CABLES MANUAL CORTAFRÍO DE 6_x000a_Pulg.2048,35967"/>
    <n v="3230037"/>
    <n v="4292112110"/>
    <s v="BIEN"/>
    <s v="Común"/>
    <x v="0"/>
    <s v="Normalizado"/>
    <s v="SUBASTA INVERSA ELECTRÓNICA"/>
    <s v="PELADORA DE CABLES MANUAL CORTAFRÍO DE 6_x000a_Pulg."/>
    <n v="20"/>
    <n v="48.35"/>
    <m/>
    <s v="2, 3"/>
    <x v="1"/>
    <m/>
    <m/>
    <x v="1"/>
    <m/>
    <m/>
    <m/>
    <m/>
    <m/>
    <n v="0"/>
    <s v="ELIMINADO"/>
    <s v="194  0296"/>
    <d v="2021-12-22T00:00:00"/>
    <m/>
    <m/>
    <m/>
  </r>
  <r>
    <x v="4"/>
    <m/>
    <n v="647"/>
    <s v="SI"/>
    <s v="HOJA DE CONTROL VEHICULAR CON KILOMETRAJE320000,03960"/>
    <s v="6400034 "/>
    <n v="322100013"/>
    <s v="BIEN"/>
    <s v="Común"/>
    <x v="0"/>
    <s v="Normalizado"/>
    <s v="SUBASTA INVERSA ELECTRÓNICA"/>
    <s v="HOJA DE CONTROL VEHICULAR CON KILOMETRAJE"/>
    <n v="32000"/>
    <n v="0.03"/>
    <n v="960"/>
    <s v="2, 3"/>
    <x v="2"/>
    <m/>
    <n v="22917"/>
    <x v="0"/>
    <m/>
    <m/>
    <m/>
    <m/>
    <m/>
    <n v="0"/>
    <m/>
    <m/>
    <m/>
    <m/>
    <m/>
    <m/>
  </r>
  <r>
    <x v="4"/>
    <m/>
    <n v="648"/>
    <s v="SI"/>
    <s v="PUNZON CIRCULAR DE CORTE 5 8 Pulg. MACHO-HEMBRA REF: PARA USO EN EQUIPO SYOWASEIKO5189,48947,4"/>
    <s v="3220037 "/>
    <n v="442170511"/>
    <s v="BIEN"/>
    <s v="Común"/>
    <x v="0"/>
    <s v="Normalizado"/>
    <s v="ÍNFIMA CUANTÍA"/>
    <s v="PUNZON CIRCULAR DE CORTE 5 8 Pulg. MACHO-HEMBRA REF: PARA USO EN EQUIPO SYOWASEIKO"/>
    <n v="5"/>
    <n v="189.48"/>
    <n v="947.4"/>
    <s v="2, 3"/>
    <x v="1"/>
    <m/>
    <m/>
    <x v="0"/>
    <m/>
    <m/>
    <m/>
    <m/>
    <m/>
    <n v="0"/>
    <s v="MODIFICADO"/>
    <n v="65"/>
    <m/>
    <m/>
    <m/>
    <m/>
  </r>
  <r>
    <x v="4"/>
    <m/>
    <n v="649"/>
    <s v="SI"/>
    <s v="DESTORNILLADOR PLANO, MANGO PLÁSTICO, LONG. TOTAL 10 Pulg.  254 MM3031930"/>
    <s v="3230037"/>
    <n v="429213312"/>
    <s v="BIEN"/>
    <s v="Común"/>
    <x v="0"/>
    <m/>
    <s v="SUBASTA INVERSA ELECTRÓNICA"/>
    <s v="DESTORNILLADOR PLANO, MANGO PLÁSTICO, LONG. TOTAL 10 Pulg.  254 MM"/>
    <n v="30"/>
    <n v="31"/>
    <m/>
    <s v="2, 3"/>
    <x v="1"/>
    <m/>
    <m/>
    <x v="1"/>
    <m/>
    <m/>
    <m/>
    <m/>
    <m/>
    <n v="0"/>
    <s v="ELIMINADO"/>
    <s v="194  0296"/>
    <d v="2021-12-22T00:00:00"/>
    <m/>
    <m/>
    <m/>
  </r>
  <r>
    <x v="4"/>
    <m/>
    <n v="650"/>
    <s v="SI"/>
    <s v="SOFÁ UNIPERSONAL2452,25904,5"/>
    <s v="1210120147100110"/>
    <n v="3811100081"/>
    <s v="BIEN"/>
    <s v="Común"/>
    <x v="1"/>
    <m/>
    <s v="CATÁLOGO ELECTRÓNICO"/>
    <s v="SOFÁ UNIPERSONAL"/>
    <s v="2"/>
    <n v="452.25"/>
    <n v="904.5"/>
    <s v="2, 3"/>
    <x v="2"/>
    <s v="HURTADO JOSE"/>
    <n v="22949"/>
    <x v="7"/>
    <m/>
    <m/>
    <m/>
    <n v="2"/>
    <n v="452.25"/>
    <n v="904.5"/>
    <s v="INCLUSIÓN"/>
    <n v="199"/>
    <m/>
    <m/>
    <m/>
    <m/>
  </r>
  <r>
    <x v="4"/>
    <m/>
    <n v="651"/>
    <s v="SI"/>
    <s v="UNIDAD DE IMAGEN PARA IMPRESORA XEROX 78553300,35901,05"/>
    <s v="6400034 "/>
    <n v="452400025"/>
    <s v="BIEN"/>
    <s v="Común"/>
    <x v="0"/>
    <s v="Normalizado"/>
    <s v="SUBASTA INVERSA ELECTRÓNICA"/>
    <s v="UNIDAD DE IMAGEN PARA IMPRESORA XEROX 7855"/>
    <n v="3"/>
    <n v="300.35000000000002"/>
    <n v="901.05000000000007"/>
    <s v="2, 3"/>
    <x v="2"/>
    <s v="GUEVARA JOHANA"/>
    <n v="22826"/>
    <x v="3"/>
    <m/>
    <m/>
    <s v="28 oct: en elaboración de pliego_x000a_11 nov: a espera del acta de preguntas, respuestas y aclaraciones"/>
    <m/>
    <m/>
    <n v="0"/>
    <m/>
    <m/>
    <m/>
    <m/>
    <m/>
    <m/>
  </r>
  <r>
    <x v="4"/>
    <m/>
    <n v="652"/>
    <s v="SI"/>
    <s v="DESCONECTADOR UNIVERSAL DE ALUMINIO PARA PÉRTIGA5018,01900,5"/>
    <s v="3130034 "/>
    <n v="4817001110"/>
    <s v="BIEN"/>
    <s v="Común"/>
    <x v="0"/>
    <s v="Normalizado"/>
    <s v="ÍNFIMA CUANTÍA"/>
    <s v="DESCONECTADOR UNIVERSAL DE ALUMINIO PARA PÉRTIGA"/>
    <n v="50"/>
    <n v="18.010000000000002"/>
    <m/>
    <s v="1, 2"/>
    <x v="1"/>
    <m/>
    <m/>
    <x v="1"/>
    <m/>
    <m/>
    <m/>
    <m/>
    <m/>
    <n v="0"/>
    <s v="ELIMINADO"/>
    <n v="107"/>
    <d v="2021-10-15T00:00:00"/>
    <m/>
    <m/>
    <m/>
  </r>
  <r>
    <x v="4"/>
    <m/>
    <n v="653"/>
    <s v="SI"/>
    <s v="GUANTES DE CUERO PARA CONDUCCION DE VEHICULOS.1850900"/>
    <s v="3220031 "/>
    <n v="282500031"/>
    <s v="BIEN"/>
    <s v="Común"/>
    <x v="0"/>
    <s v="Normalizado"/>
    <s v="ÍNFIMA CUANTÍA"/>
    <s v="GUANTES DE CUERO PARA CONDUCCION DE VEHICULOS."/>
    <n v="18"/>
    <n v="50"/>
    <n v="900"/>
    <s v="2, 3"/>
    <x v="1"/>
    <m/>
    <m/>
    <x v="0"/>
    <m/>
    <m/>
    <m/>
    <m/>
    <m/>
    <n v="0"/>
    <s v="MODIFICADO"/>
    <n v="218"/>
    <m/>
    <m/>
    <m/>
    <m/>
  </r>
  <r>
    <x v="4"/>
    <m/>
    <n v="654"/>
    <s v="SI"/>
    <s v="REFLECTOR HALOGENO 24V, 70 W, H3, DIFUSOR DE VIDRIO, RECTANGULAR CLARO, 15,50 cm. X 9,50 cm.3030900"/>
    <s v="3220031 "/>
    <n v="465100211"/>
    <s v="BIEN"/>
    <s v="Común"/>
    <x v="0"/>
    <s v="Normalizado"/>
    <s v="SUBASTA INVERSA ELECTRÓNICA"/>
    <s v="REFLECTOR HALOGENO 24V, 70 W, H3, DIFUSOR DE VIDRIO, RECTANGULAR CLARO, 15,50 cm. X 9,50 cm."/>
    <n v="30"/>
    <n v="30"/>
    <n v="900"/>
    <s v="2, 3"/>
    <x v="2"/>
    <s v="LOACHAMIN KATYA"/>
    <n v="22880"/>
    <x v="5"/>
    <m/>
    <m/>
    <s v="Trámite devuelto al especialista para reasignación Secretario 10/11/2021"/>
    <m/>
    <m/>
    <n v="0"/>
    <s v="MODIFICADO"/>
    <n v="218"/>
    <m/>
    <m/>
    <m/>
    <m/>
  </r>
  <r>
    <x v="4"/>
    <m/>
    <n v="655"/>
    <s v="SI"/>
    <s v="CURSO DE ADMINISTRACION EFECTIVA DE CONTACT CENTER1900900"/>
    <s v="3100064"/>
    <n v="929000014"/>
    <s v="SERVICIO"/>
    <s v="Común"/>
    <x v="0"/>
    <s v="Normalizado"/>
    <s v="ÍNFIMA CUANTÍA"/>
    <s v="CURSO DE ADMINISTRACION EFECTIVA DE CONTACT CENTER"/>
    <n v="1"/>
    <n v="900"/>
    <n v="900"/>
    <s v="2, 3"/>
    <x v="2"/>
    <s v="URBANO MARGARITA"/>
    <n v="5494"/>
    <x v="6"/>
    <m/>
    <m/>
    <s v="ADJUDICADO - INFIMA"/>
    <m/>
    <m/>
    <n v="0"/>
    <m/>
    <m/>
    <m/>
    <m/>
    <m/>
    <m/>
  </r>
  <r>
    <x v="4"/>
    <m/>
    <n v="656"/>
    <s v="SI"/>
    <s v="PUNZON CIRCULAR DE CORTE 9 16 Pulg. MACHO-HEMBRA . REF : PARA USO EN EQUIPO SYOWASEIKO5177,71888,55"/>
    <s v="3220037 "/>
    <n v="442170511"/>
    <s v="BIEN"/>
    <s v="Común"/>
    <x v="0"/>
    <s v="Normalizado"/>
    <s v="ÍNFIMA CUANTÍA"/>
    <s v="PUNZON CIRCULAR DE CORTE 9 16 Pulg. MACHO-HEMBRA . REF : PARA USO EN EQUIPO SYOWASEIKO"/>
    <n v="5"/>
    <n v="177.71"/>
    <n v="888.55000000000007"/>
    <s v="2, 3"/>
    <x v="1"/>
    <m/>
    <m/>
    <x v="0"/>
    <m/>
    <m/>
    <m/>
    <m/>
    <m/>
    <n v="0"/>
    <s v="MODIFICADO"/>
    <n v="65"/>
    <m/>
    <m/>
    <m/>
    <m/>
  </r>
  <r>
    <x v="4"/>
    <m/>
    <n v="657"/>
    <s v="SI"/>
    <s v="PUNZON CIRCULAR DE CORTE 9 16 Pulg. MACHO-HEMBRA . REF : PARA USO EN EQUIPO DURMA5175,34876,7"/>
    <s v="3220037 "/>
    <n v="442170511"/>
    <s v="BIEN"/>
    <s v="Común"/>
    <x v="0"/>
    <s v="Normalizado"/>
    <s v="ÍNFIMA CUANTÍA"/>
    <s v="PUNZON CIRCULAR DE CORTE 9 16 Pulg. MACHO-HEMBRA . REF : PARA USO EN EQUIPO DURMA"/>
    <n v="5"/>
    <n v="175.34"/>
    <n v="876.7"/>
    <s v="2, 3"/>
    <x v="1"/>
    <m/>
    <m/>
    <x v="0"/>
    <m/>
    <m/>
    <m/>
    <m/>
    <m/>
    <n v="0"/>
    <s v="MODIFICADO"/>
    <n v="65"/>
    <m/>
    <m/>
    <m/>
    <m/>
  </r>
  <r>
    <x v="4"/>
    <m/>
    <n v="658"/>
    <s v="SI"/>
    <s v="CAMILLA 1900MM X740MM X 816MM4217,84871,36"/>
    <s v="1210120147100110"/>
    <n v="3814019111"/>
    <s v="BIEN"/>
    <s v="Común"/>
    <x v="1"/>
    <m/>
    <s v="CATÁLOGO ELECTRÓNICO"/>
    <s v="CAMILLA 1900MM X740MM X 816MM"/>
    <s v="4"/>
    <n v="217.84"/>
    <n v="871.36"/>
    <s v="2, 3"/>
    <x v="2"/>
    <s v="HURTADO JOSE"/>
    <n v="22949"/>
    <x v="7"/>
    <m/>
    <m/>
    <m/>
    <n v="4"/>
    <n v="217.84"/>
    <n v="871.36"/>
    <s v="INCLUSIÓN"/>
    <n v="199"/>
    <m/>
    <m/>
    <m/>
    <m/>
  </r>
  <r>
    <x v="4"/>
    <m/>
    <n v="659"/>
    <s v="SI"/>
    <s v="SET LINTERNAS RECARGABLES 3 LEDS3524,35852,25"/>
    <n v="3230037"/>
    <n v="465310311"/>
    <s v="BIEN"/>
    <s v="Común"/>
    <x v="0"/>
    <m/>
    <s v="SUBASTA INVERSA ELECTRÓNICA"/>
    <s v="SET LINTERNAS RECARGABLES 3 LEDS"/>
    <n v="35"/>
    <n v="24.35"/>
    <m/>
    <s v="2, 3"/>
    <x v="1"/>
    <m/>
    <m/>
    <x v="1"/>
    <m/>
    <m/>
    <m/>
    <m/>
    <m/>
    <n v="0"/>
    <s v="ELIMINADO"/>
    <s v="194  0296"/>
    <d v="2021-12-22T00:00:00"/>
    <m/>
    <m/>
    <m/>
  </r>
  <r>
    <x v="4"/>
    <m/>
    <n v="660"/>
    <s v="SI"/>
    <s v="PALA EXCAVADORA MANUAL CON CORTE DE 16 CM5017850"/>
    <n v="3230037"/>
    <n v="4292100117"/>
    <s v="BIEN"/>
    <s v="Común"/>
    <x v="0"/>
    <m/>
    <s v="SUBASTA INVERSA ELECTRÓNICA"/>
    <s v="PALA EXCAVADORA MANUAL CON CORTE DE 16 CM"/>
    <n v="50"/>
    <n v="17"/>
    <m/>
    <s v="2, 3"/>
    <x v="1"/>
    <m/>
    <m/>
    <x v="1"/>
    <m/>
    <m/>
    <m/>
    <m/>
    <m/>
    <n v="0"/>
    <s v="ELIMINADO"/>
    <s v="194  0296"/>
    <d v="2021-12-22T00:00:00"/>
    <m/>
    <m/>
    <m/>
  </r>
  <r>
    <x v="4"/>
    <m/>
    <n v="661"/>
    <s v="SI"/>
    <s v="DADO DE IMPACTO MANDO DE 1/2&quot;, 6 PUNTAS MILIMÉTRICA LARGAS JUEGO DE 11 PIEZAS4210840"/>
    <s v="3230037"/>
    <s v="4423209114"/>
    <s v="BIEN"/>
    <s v="Común"/>
    <x v="0"/>
    <m/>
    <s v="SUBASTA INVERSA ELECTRÓNICA"/>
    <s v="DADO DE IMPACTO MANDO DE 1/2&quot;, 6 PUNTAS MILIMÉTRICA LARGAS JUEGO DE 11 PIEZAS"/>
    <s v="4"/>
    <n v="210"/>
    <m/>
    <s v="2, 3"/>
    <x v="1"/>
    <m/>
    <m/>
    <x v="1"/>
    <m/>
    <m/>
    <m/>
    <m/>
    <m/>
    <n v="0"/>
    <s v="ELIMINADO"/>
    <s v="194  0296"/>
    <d v="2021-12-22T00:00:00"/>
    <m/>
    <m/>
    <m/>
  </r>
  <r>
    <x v="4"/>
    <m/>
    <n v="662"/>
    <s v="SI"/>
    <s v="KIT DE SUSTITUCIÓN DE CABEZAL DE IMPRESIÓN DESIGNJET HP 729 REF: F9J812409818"/>
    <s v="6400034 "/>
    <n v="389120145"/>
    <s v="BIEN"/>
    <s v="Común"/>
    <x v="0"/>
    <s v="Normalizado"/>
    <s v="SUBASTA INVERSA ELECTRÓNICA"/>
    <s v="KIT DE SUSTITUCIÓN DE CABEZAL DE IMPRESIÓN DESIGNJET HP 729 REF: F9J81"/>
    <n v="2"/>
    <n v="409"/>
    <n v="818"/>
    <s v="2, 3"/>
    <x v="2"/>
    <s v="GUEVARA JOHANA"/>
    <n v="22826"/>
    <x v="3"/>
    <m/>
    <m/>
    <s v="28 oct: en elaboración de pliego_x000a_11 nov: a espera del acta de preguntas, respuestas y aclaraciones"/>
    <m/>
    <m/>
    <n v="0"/>
    <m/>
    <m/>
    <m/>
    <m/>
    <m/>
    <m/>
  </r>
  <r>
    <x v="4"/>
    <m/>
    <n v="663"/>
    <s v="SI"/>
    <s v="MARTILLO DE UÑA DE 3 LBS4518810"/>
    <n v="3230037"/>
    <n v="429213113"/>
    <s v="BIEN"/>
    <s v="Común"/>
    <x v="0"/>
    <m/>
    <s v="SUBASTA INVERSA ELECTRÓNICA"/>
    <s v="MARTILLO DE UÑA DE 3 LBS"/>
    <n v="45"/>
    <n v="18"/>
    <m/>
    <s v="2, 3"/>
    <x v="1"/>
    <m/>
    <m/>
    <x v="1"/>
    <m/>
    <m/>
    <m/>
    <m/>
    <m/>
    <n v="0"/>
    <s v="ELIMINADO"/>
    <s v="194  0296"/>
    <s v="22/12/221"/>
    <m/>
    <m/>
    <m/>
  </r>
  <r>
    <x v="5"/>
    <m/>
    <n v="663"/>
    <s v="SI"/>
    <s v="MARTILLO DE UÑA DE 3 LBS4518810"/>
    <s v="5140037 "/>
    <s v="429213113"/>
    <s v="BIEN"/>
    <s v="Común"/>
    <x v="0"/>
    <s v="Normalizado"/>
    <s v="ÍNFIMA CUANTÍA"/>
    <s v="MARTILLO DE UÑA DE 3 LBS"/>
    <n v="35"/>
    <n v="18"/>
    <m/>
    <s v="2, 3"/>
    <x v="1"/>
    <m/>
    <m/>
    <x v="1"/>
    <m/>
    <m/>
    <m/>
    <m/>
    <m/>
    <n v="0"/>
    <s v="ELIMINADO"/>
    <n v="194"/>
    <m/>
    <m/>
    <m/>
    <m/>
  </r>
  <r>
    <x v="4"/>
    <m/>
    <n v="664"/>
    <s v="SI"/>
    <s v="TACHO DE BASURA CONTAPA Y PEDAL NEGRO 24 LT5614,37804,72"/>
    <s v="1210120147100110  6400034"/>
    <n v="3641000311"/>
    <s v="BIEN"/>
    <s v="Común"/>
    <x v="1"/>
    <m/>
    <s v="CATÁLOGO ELECTRÓNICO"/>
    <s v="TACHO DE BASURA CONTAPA Y PEDAL NEGRO 24 LT"/>
    <n v="489"/>
    <n v="14.37"/>
    <n v="7026.9299999999994"/>
    <n v="3"/>
    <x v="1"/>
    <s v="MUÑOZ ANDREA"/>
    <n v="23039"/>
    <x v="2"/>
    <m/>
    <m/>
    <m/>
    <n v="433"/>
    <n v="14.37"/>
    <n v="6222.21"/>
    <s v="MODIFICADO"/>
    <s v="199  0206"/>
    <d v="2021-11-17T00:00:00"/>
    <m/>
    <m/>
    <m/>
  </r>
  <r>
    <x v="4"/>
    <m/>
    <n v="665"/>
    <s v="SI"/>
    <s v="LLANTA  245 55, RIN 19, LABRADO TODO TERRENO4200800"/>
    <s v="3220036 "/>
    <n v="361140311"/>
    <s v="BIEN"/>
    <s v="Común"/>
    <x v="0"/>
    <s v="Normalizado"/>
    <s v="SUBASTA INVERSA ELECTRÓNICA"/>
    <s v="LLANTA  245 55, RIN 19, LABRADO TODO TERRENO"/>
    <n v="4"/>
    <n v="200"/>
    <n v="800"/>
    <s v="1, 2"/>
    <x v="2"/>
    <s v="LARCO DIMARY"/>
    <n v="22581"/>
    <x v="3"/>
    <m/>
    <m/>
    <s v="21 octubre 2021 se notifica al administrador del contrato el estado de proceso en Ejecución del contrato para que continue la etapa contractual"/>
    <m/>
    <m/>
    <n v="0"/>
    <s v="MODIFICADO"/>
    <n v="65"/>
    <m/>
    <m/>
    <m/>
    <m/>
  </r>
  <r>
    <x v="4"/>
    <m/>
    <n v="666"/>
    <s v="SI"/>
    <s v="CINTA PARA IMPRESORA EPSON FX 890 II REF:_x000a_S0153291008800"/>
    <s v="6400034 "/>
    <s v="389120121"/>
    <s v="BIEN"/>
    <s v="Común"/>
    <x v="0"/>
    <m/>
    <s v="SUBASTA INVERSA ELECTRÓNICA"/>
    <s v="CINTA PARA IMPRESORA EPSON FX 890 II REF:_x000a_S015329"/>
    <s v="100"/>
    <n v="8"/>
    <n v="800"/>
    <s v="2, 3"/>
    <x v="2"/>
    <s v="GUEVARA JOHANA"/>
    <n v="22826"/>
    <x v="3"/>
    <m/>
    <m/>
    <s v="28 oct: en elaboración de pliego_x000a_11 nov: a espera del acta de preguntas, respuestas y aclaraciones"/>
    <m/>
    <m/>
    <n v="0"/>
    <s v="INCLUSIÓN"/>
    <n v="171"/>
    <m/>
    <m/>
    <m/>
    <m/>
  </r>
  <r>
    <x v="4"/>
    <m/>
    <n v="667"/>
    <s v="SI"/>
    <s v="PUNZON CIRCULAR DE CORTE DIAMETRO 3 4 Pulg. MACHO-HEMBRA. REF: PARA USO EN EQUIPO DURMA4199,1796,4"/>
    <s v="3220037 "/>
    <n v="442170511"/>
    <s v="BIEN"/>
    <s v="Común"/>
    <x v="0"/>
    <s v="Normalizado"/>
    <s v="ÍNFIMA CUANTÍA"/>
    <s v="PUNZON CIRCULAR DE CORTE DIAMETRO 3 4 Pulg. MACHO-HEMBRA. REF: PARA USO EN EQUIPO DURMA"/>
    <n v="4"/>
    <n v="199.1"/>
    <n v="796.4"/>
    <s v="2, 3"/>
    <x v="1"/>
    <m/>
    <m/>
    <x v="0"/>
    <m/>
    <m/>
    <m/>
    <m/>
    <m/>
    <n v="0"/>
    <s v="MODIFICADO"/>
    <n v="65"/>
    <m/>
    <m/>
    <m/>
    <m/>
  </r>
  <r>
    <x v="4"/>
    <m/>
    <n v="668"/>
    <s v="SI"/>
    <s v="PLAYO DE PRESIÓN DE 10 Pulg. QUIJADA CURVA3026,52795,6"/>
    <n v="3230037"/>
    <n v="4292112110"/>
    <s v="BIEN"/>
    <s v="Común"/>
    <x v="0"/>
    <s v="Normalizado"/>
    <s v="SUBASTA INVERSA ELECTRÓNICA"/>
    <s v="PLAYO DE PRESIÓN DE 10 Pulg. QUIJADA CURVA"/>
    <n v="30"/>
    <n v="26.52"/>
    <m/>
    <s v="2, 3"/>
    <x v="1"/>
    <m/>
    <m/>
    <x v="1"/>
    <m/>
    <m/>
    <m/>
    <m/>
    <m/>
    <n v="0"/>
    <s v="ELIMINADO"/>
    <s v="194  0296"/>
    <d v="2021-12-22T00:00:00"/>
    <m/>
    <m/>
    <m/>
  </r>
  <r>
    <x v="4"/>
    <m/>
    <n v="669"/>
    <s v="SI"/>
    <s v="ESTROBO DE ACERO CON ALMA DE FIBRA, LARGO 2 M, DIAM. 1 2 Pulg._x000a_ESLINGA1266,25795"/>
    <n v="3230037"/>
    <n v="273200934"/>
    <s v="BIEN"/>
    <s v="Común"/>
    <x v="0"/>
    <m/>
    <s v="SUBASTA INVERSA ELECTRÓNICA"/>
    <s v="ESTROBO DE ACERO CON ALMA DE FIBRA, LARGO 2 M, DIAM. 1 2 Pulg._x000a_ESLINGA"/>
    <n v="12"/>
    <n v="66.25"/>
    <m/>
    <s v="2, 3"/>
    <x v="1"/>
    <m/>
    <m/>
    <x v="1"/>
    <m/>
    <m/>
    <m/>
    <m/>
    <m/>
    <n v="0"/>
    <s v="ELIMINADO"/>
    <s v="194  0296"/>
    <d v="2021-12-22T00:00:00"/>
    <m/>
    <m/>
    <m/>
  </r>
  <r>
    <x v="4"/>
    <m/>
    <n v="670"/>
    <s v="SI"/>
    <s v="DIVISIÓN MÉDICA4197,86791,44"/>
    <s v="1210120147100110"/>
    <n v="3814019111"/>
    <s v="BIEN"/>
    <s v="Común"/>
    <x v="1"/>
    <m/>
    <s v="CATÁLOGO ELECTRÓNICO"/>
    <s v="DIVISIÓN MÉDICA"/>
    <s v="4"/>
    <n v="197.86"/>
    <n v="791.44"/>
    <s v="2, 3"/>
    <x v="2"/>
    <s v="HURTADO JOSE"/>
    <n v="22949"/>
    <x v="7"/>
    <m/>
    <m/>
    <m/>
    <n v="4"/>
    <n v="197.86"/>
    <n v="791.44"/>
    <s v="INCLUSIÓN"/>
    <n v="199"/>
    <m/>
    <m/>
    <m/>
    <m/>
  </r>
  <r>
    <x v="4"/>
    <m/>
    <n v="671"/>
    <s v="SI"/>
    <s v="MASCARA PARA SOLDAR ARTICULADA CON BANDA DE CABEZA AJUSTABLE1360780"/>
    <n v="3230037"/>
    <n v="481600925"/>
    <s v="BIEN"/>
    <s v="Común"/>
    <x v="0"/>
    <m/>
    <s v="SUBASTA INVERSA ELECTRÓNICA"/>
    <s v="MASCARA PARA SOLDAR ARTICULADA CON BANDA DE CABEZA AJUSTABLE"/>
    <n v="13"/>
    <n v="60"/>
    <m/>
    <s v="2, 3"/>
    <x v="1"/>
    <m/>
    <m/>
    <x v="1"/>
    <m/>
    <m/>
    <m/>
    <m/>
    <m/>
    <n v="0"/>
    <s v="ELIMINADO"/>
    <s v="194  0296"/>
    <d v="2021-12-22T00:00:00"/>
    <m/>
    <m/>
    <m/>
  </r>
  <r>
    <x v="3"/>
    <m/>
    <n v="671"/>
    <s v="SI"/>
    <s v="MASCARA PARA SOLDAR ARTICULADA CON BANDA DE CABEZA AJUSTABLE1360780"/>
    <s v="4220337 4300037 "/>
    <n v="481600925"/>
    <s v="BIEN"/>
    <s v="Común"/>
    <x v="0"/>
    <s v="Normalizado"/>
    <s v="ÍNFIMA CUANTÍA"/>
    <s v="MASCARA PARA SOLDAR ARTICULADA CON BANDA DE CABEZA AJUSTABLE"/>
    <n v="6"/>
    <n v="60"/>
    <m/>
    <s v="1, 2, 3"/>
    <x v="1"/>
    <m/>
    <m/>
    <x v="1"/>
    <m/>
    <m/>
    <m/>
    <m/>
    <m/>
    <n v="0"/>
    <s v="ELIMINADO"/>
    <n v="194"/>
    <m/>
    <m/>
    <m/>
    <m/>
  </r>
  <r>
    <x v="4"/>
    <m/>
    <n v="672"/>
    <s v="SI"/>
    <s v="PINTURA POLIURETANO COLOR AZUL EEQ, INCLUYE CATALIZADOR1551,98779,7"/>
    <s v="3220031 "/>
    <n v="351100111"/>
    <s v="BIEN"/>
    <s v="Común"/>
    <x v="0"/>
    <s v="Normalizado"/>
    <s v="SUBASTA INVERSA ELECTRÓNICA"/>
    <s v="PINTURA POLIURETANO COLOR AZUL EEQ, INCLUYE CATALIZADOR"/>
    <n v="15"/>
    <n v="51.98"/>
    <n v="779.69999999999993"/>
    <s v="2, 3"/>
    <x v="1"/>
    <s v="TIPANTA TANIA"/>
    <n v="22913"/>
    <x v="2"/>
    <m/>
    <m/>
    <m/>
    <n v="15"/>
    <n v="51.98"/>
    <n v="779.69999999999993"/>
    <s v="MODIFICADO"/>
    <n v="218"/>
    <m/>
    <m/>
    <m/>
    <m/>
  </r>
  <r>
    <x v="4"/>
    <m/>
    <n v="673"/>
    <s v="SI"/>
    <s v="ESTROBO DE BANDA DE NYLON DE 3 x 1.50 M ESLINGA6129,58777,48"/>
    <n v="3230037"/>
    <n v="273200938"/>
    <s v="BIEN"/>
    <s v="Común"/>
    <x v="0"/>
    <m/>
    <s v="SUBASTA INVERSA ELECTRÓNICA"/>
    <s v="ESTROBO DE BANDA DE NYLON DE 3 x 1.50 M ESLINGA"/>
    <n v="6"/>
    <n v="129.58000000000001"/>
    <m/>
    <s v="2, 3"/>
    <x v="1"/>
    <m/>
    <m/>
    <x v="1"/>
    <m/>
    <m/>
    <m/>
    <m/>
    <m/>
    <n v="0"/>
    <s v="ELIMINADO"/>
    <s v="194  0296"/>
    <d v="2021-12-22T00:00:00"/>
    <m/>
    <m/>
    <m/>
  </r>
  <r>
    <x v="4"/>
    <m/>
    <n v="674"/>
    <s v="SI"/>
    <s v="PLACA DE CRISTAL REDONDA DE 18 CM3025,31759,3"/>
    <s v="3100034 "/>
    <n v="371170211"/>
    <s v="BIEN"/>
    <s v="Común"/>
    <x v="0"/>
    <s v="Normalizado"/>
    <s v="ÍNFIMA CUANTÍA"/>
    <s v="PLACA DE CRISTAL REDONDA DE 18 CM"/>
    <n v="30"/>
    <n v="25.31"/>
    <n v="759.3"/>
    <s v="2, 3"/>
    <x v="1"/>
    <m/>
    <m/>
    <x v="0"/>
    <m/>
    <m/>
    <m/>
    <m/>
    <m/>
    <n v="0"/>
    <m/>
    <m/>
    <m/>
    <m/>
    <m/>
    <m/>
  </r>
  <r>
    <x v="4"/>
    <m/>
    <n v="675"/>
    <s v="SI"/>
    <s v="PLATINA DE ACERO LAMINADA EN CALIENTE DE 100 X 6 MM1027,4754,8"/>
    <s v="3220031 "/>
    <n v="4219001154"/>
    <s v="BIEN"/>
    <s v="Común"/>
    <x v="0"/>
    <s v="Normalizado"/>
    <s v="SUBASTA INVERSA ELECTRÓNICA"/>
    <s v="PLATINA DE ACERO LAMINADA EN CALIENTE DE 100 X 6 MM"/>
    <n v="102"/>
    <n v="7.4"/>
    <n v="754.80000000000007"/>
    <s v="2, 3"/>
    <x v="2"/>
    <s v="LARCO DIMARY"/>
    <n v="22734"/>
    <x v="3"/>
    <m/>
    <m/>
    <s v="21 octubre 2021 se adjudica el procedimiento"/>
    <m/>
    <m/>
    <n v="0"/>
    <s v="MODIFICADO"/>
    <n v="218"/>
    <m/>
    <m/>
    <m/>
    <m/>
  </r>
  <r>
    <x v="4"/>
    <m/>
    <n v="676"/>
    <s v="SI"/>
    <s v="TONER MAGENTA, PARA IMPRESORA LASER XEROX PHASER 6180 MFP-D.3250750"/>
    <s v="6400034 "/>
    <n v="38912013912"/>
    <s v="BIEN"/>
    <s v="Común"/>
    <x v="0"/>
    <s v="Normalizado"/>
    <s v="SUBASTA INVERSA ELECTRÓNICA"/>
    <s v="TONER MAGENTA, PARA IMPRESORA LASER XEROX PHASER 6180 MFP-D."/>
    <n v="3"/>
    <n v="250"/>
    <n v="750"/>
    <s v="2, 3"/>
    <x v="2"/>
    <s v="GUEVARA JOHANA"/>
    <n v="22826"/>
    <x v="3"/>
    <m/>
    <m/>
    <s v="28 oct: en elaboración de pliego_x000a_11 nov: a espera del acta de preguntas, respuestas y aclaraciones"/>
    <m/>
    <m/>
    <n v="0"/>
    <m/>
    <m/>
    <m/>
    <m/>
    <m/>
    <m/>
  </r>
  <r>
    <x v="4"/>
    <m/>
    <n v="677"/>
    <s v="SI"/>
    <s v="TONER AMARILLO, PARA IMPRESORA LASER XEROX PHASER 6180 MFP-D.3250750"/>
    <s v="6400034 "/>
    <n v="38912013912"/>
    <s v="BIEN"/>
    <s v="Común"/>
    <x v="0"/>
    <s v="Normalizado"/>
    <s v="SUBASTA INVERSA ELECTRÓNICA"/>
    <s v="TONER AMARILLO, PARA IMPRESORA LASER XEROX PHASER 6180 MFP-D."/>
    <n v="3"/>
    <n v="250"/>
    <n v="750"/>
    <s v="2, 3"/>
    <x v="2"/>
    <s v="GUEVARA JOHANA"/>
    <n v="22826"/>
    <x v="3"/>
    <m/>
    <m/>
    <s v="28 oct: en elaboración de pliego_x000a_11 nov: a espera del acta de preguntas, respuestas y aclaraciones"/>
    <m/>
    <m/>
    <n v="0"/>
    <m/>
    <m/>
    <m/>
    <m/>
    <m/>
    <m/>
  </r>
  <r>
    <x v="4"/>
    <m/>
    <n v="678"/>
    <s v="SI"/>
    <s v="SOPLADORA 6 VELOCIDADES3250750"/>
    <n v="3230037"/>
    <n v="432300413"/>
    <s v="BIEN"/>
    <s v="Común"/>
    <x v="0"/>
    <m/>
    <s v="SUBASTA INVERSA ELECTRÓNICA"/>
    <s v="SOPLADORA 6 VELOCIDADES"/>
    <n v="3"/>
    <n v="250"/>
    <m/>
    <s v="2, 3"/>
    <x v="1"/>
    <m/>
    <m/>
    <x v="1"/>
    <m/>
    <m/>
    <m/>
    <m/>
    <m/>
    <n v="0"/>
    <s v="ELIMINADO"/>
    <s v="194  0296"/>
    <d v="2021-12-22T00:00:00"/>
    <m/>
    <m/>
    <m/>
  </r>
  <r>
    <x v="5"/>
    <m/>
    <n v="678"/>
    <s v="SI"/>
    <s v="SOPLADORA 6 VELOCIDADES3250750"/>
    <s v="5140037 "/>
    <s v="432300413"/>
    <s v="BIEN"/>
    <s v="Común"/>
    <x v="0"/>
    <s v="Normalizado"/>
    <s v="ÍNFIMA CUANTÍA"/>
    <s v="SOPLADORA 6 VELOCIDADES"/>
    <n v="3"/>
    <n v="250"/>
    <m/>
    <s v="2, 3"/>
    <x v="1"/>
    <m/>
    <m/>
    <x v="1"/>
    <m/>
    <m/>
    <m/>
    <m/>
    <m/>
    <n v="0"/>
    <s v="ELIMINADO"/>
    <n v="194"/>
    <m/>
    <m/>
    <m/>
    <m/>
  </r>
  <r>
    <x v="4"/>
    <m/>
    <n v="679"/>
    <s v="SI"/>
    <s v="PLUMA LIMPIAPARABRISA DE 19 Pulg.838,96743,68"/>
    <s v="3220031 "/>
    <n v="4912905032"/>
    <s v="BIEN"/>
    <s v="Común"/>
    <x v="0"/>
    <s v="Normalizado"/>
    <s v="ÍNFIMA CUANTÍA"/>
    <s v="PLUMA LIMPIAPARABRISA DE 19 Pulg."/>
    <n v="83"/>
    <n v="8.9600000000000009"/>
    <n v="743.68000000000006"/>
    <s v="2, 3"/>
    <x v="1"/>
    <m/>
    <m/>
    <x v="0"/>
    <m/>
    <m/>
    <m/>
    <m/>
    <m/>
    <n v="0"/>
    <s v="MODIFICADO"/>
    <n v="218"/>
    <m/>
    <m/>
    <m/>
    <m/>
  </r>
  <r>
    <x v="4"/>
    <m/>
    <n v="680"/>
    <s v="SI"/>
    <s v="INVERSOR, VOLTAJE DE ENTRADA  12 VDC, VOLTAJE DE SALIDA  120 VAC, POT1261,6739,2"/>
    <n v="3230037"/>
    <n v="461220012"/>
    <s v="BIEN"/>
    <s v="Común"/>
    <x v="0"/>
    <m/>
    <s v="SUBASTA INVERSA ELECTRÓNICA"/>
    <s v="INVERSOR, VOLTAJE DE ENTRADA  12 VDC, VOLTAJE DE SALIDA  120 VAC, POT"/>
    <n v="12"/>
    <n v="61.6"/>
    <m/>
    <s v="2, 3"/>
    <x v="1"/>
    <m/>
    <m/>
    <x v="1"/>
    <m/>
    <m/>
    <m/>
    <m/>
    <m/>
    <n v="0"/>
    <s v="ELIMINADO"/>
    <s v="194 0296"/>
    <d v="2021-12-22T00:00:00"/>
    <m/>
    <m/>
    <m/>
  </r>
  <r>
    <x v="4"/>
    <m/>
    <n v="681"/>
    <s v="SI"/>
    <s v="CABEZAL PLOTTER T 1203242726"/>
    <s v="6400034 "/>
    <n v="389120145"/>
    <s v="BIEN"/>
    <s v="Común"/>
    <x v="0"/>
    <s v="Normalizado"/>
    <s v="SUBASTA INVERSA ELECTRÓNICA"/>
    <s v="CABEZAL PLOTTER T 120"/>
    <n v="3"/>
    <n v="242"/>
    <n v="726"/>
    <s v="2, 3"/>
    <x v="2"/>
    <s v="GUEVARA JOHANA"/>
    <n v="22826"/>
    <x v="3"/>
    <m/>
    <m/>
    <s v="28 oct: en elaboración de pliego_x000a_11 nov: a espera del acta de preguntas, respuestas y aclaraciones"/>
    <m/>
    <m/>
    <n v="0"/>
    <m/>
    <m/>
    <m/>
    <m/>
    <m/>
    <m/>
  </r>
  <r>
    <x v="4"/>
    <m/>
    <n v="682"/>
    <s v="SI"/>
    <s v="TALADRO INDUSTRIAL DE 1 2 Pulg.,  550 W, 2100 RPM4179,2716,8"/>
    <n v="3230037"/>
    <n v="444610013"/>
    <s v="BIEN"/>
    <s v="Común"/>
    <x v="0"/>
    <s v="Normalizado"/>
    <s v="SUBASTA INVERSA ELECTRÓNICA"/>
    <s v="TALADRO INDUSTRIAL DE 1 2 Pulg.,  550 W, 2100 RPM"/>
    <n v="4"/>
    <n v="179.2"/>
    <m/>
    <s v="2, 3"/>
    <x v="1"/>
    <m/>
    <m/>
    <x v="1"/>
    <m/>
    <m/>
    <m/>
    <m/>
    <m/>
    <n v="0"/>
    <s v="ELIMINADO"/>
    <s v="194  0296"/>
    <d v="2021-12-22T00:00:00"/>
    <m/>
    <m/>
    <m/>
  </r>
  <r>
    <x v="4"/>
    <m/>
    <n v="683"/>
    <s v="SI"/>
    <s v="POLIPASTO MECÁNICO MANUAL DE CADENA 1 TON, ALTURA DE LEVANTE 3 METROS3238714"/>
    <n v="3230037"/>
    <n v="435100011"/>
    <s v="BIEN"/>
    <s v="Común"/>
    <x v="0"/>
    <m/>
    <s v="SUBASTA INVERSA ELECTRÓNICA"/>
    <s v="POLIPASTO MECÁNICO MANUAL DE CADENA 1 TON, ALTURA DE LEVANTE 3 METROS"/>
    <n v="3"/>
    <n v="238"/>
    <m/>
    <s v="2, 3"/>
    <x v="1"/>
    <m/>
    <m/>
    <x v="1"/>
    <m/>
    <m/>
    <m/>
    <m/>
    <m/>
    <n v="0"/>
    <m/>
    <n v="194"/>
    <m/>
    <m/>
    <m/>
    <m/>
  </r>
  <r>
    <x v="3"/>
    <m/>
    <n v="683"/>
    <s v="SI"/>
    <s v="POLIPASTO MECÁNICO MANUAL DE CADENA 1 TON, ALTURA DE LEVANTE 3 METROS3238714"/>
    <s v="4220337 "/>
    <n v="435100011"/>
    <s v="BIEN"/>
    <s v="Común"/>
    <x v="0"/>
    <s v="Normalizado"/>
    <s v="ÍNFIMA CUANTÍA"/>
    <s v="POLIPASTO MECÁNICO MANUAL DE CADENA 1 TON, ALTURA DE LEVANTE 3 METROS"/>
    <n v="3"/>
    <n v="238"/>
    <m/>
    <s v="2, 3"/>
    <x v="1"/>
    <m/>
    <m/>
    <x v="1"/>
    <m/>
    <m/>
    <m/>
    <m/>
    <m/>
    <n v="0"/>
    <s v="ELIMINADO"/>
    <n v="194"/>
    <m/>
    <m/>
    <m/>
    <m/>
  </r>
  <r>
    <x v="4"/>
    <m/>
    <n v="684"/>
    <s v="SI"/>
    <s v="LLAVE HEXAGONAL, JUEGO DE 19 PIEZAS, MILIMÉTRICA2035,62712,4"/>
    <n v="3230037"/>
    <n v="429921111"/>
    <s v="BIEN"/>
    <s v="Común"/>
    <x v="0"/>
    <m/>
    <s v="SUBASTA INVERSA ELECTRÓNICA"/>
    <s v="LLAVE HEXAGONAL, JUEGO DE 19 PIEZAS, MILIMÉTRICA"/>
    <n v="20"/>
    <n v="35.619999999999997"/>
    <m/>
    <s v="2, 3"/>
    <x v="1"/>
    <m/>
    <m/>
    <x v="1"/>
    <m/>
    <m/>
    <m/>
    <m/>
    <m/>
    <n v="0"/>
    <s v="ELIMINADO"/>
    <s v="194  0296"/>
    <d v="2021-12-22T00:00:00"/>
    <m/>
    <m/>
    <m/>
  </r>
  <r>
    <x v="4"/>
    <m/>
    <n v="685"/>
    <s v="SI"/>
    <s v="PLUMA LIMPIAPARABRISA DE 15 Pulg.1036,9710,7"/>
    <s v="3220031 "/>
    <n v="4912905032"/>
    <s v="BIEN"/>
    <s v="Común"/>
    <x v="0"/>
    <s v="Normalizado"/>
    <s v="ÍNFIMA CUANTÍA"/>
    <s v="PLUMA LIMPIAPARABRISA DE 15 Pulg."/>
    <n v="103"/>
    <n v="6.9"/>
    <m/>
    <s v="2, 3"/>
    <x v="1"/>
    <m/>
    <m/>
    <x v="1"/>
    <m/>
    <m/>
    <m/>
    <m/>
    <m/>
    <n v="0"/>
    <s v="ELIMINADO"/>
    <s v="218  0198"/>
    <d v="2021-11-15T00:00:00"/>
    <m/>
    <m/>
    <m/>
  </r>
  <r>
    <x v="4"/>
    <m/>
    <n v="686"/>
    <s v="SI"/>
    <s v="PONCHADORA DE IMPACTO PROFESIONAL6117,29703,74"/>
    <s v="3230037"/>
    <s v="4824300117"/>
    <s v="BIEN"/>
    <s v="Común"/>
    <x v="0"/>
    <m/>
    <s v="SUBASTA INVERSA ELECTRÓNICA"/>
    <s v="PONCHADORA DE IMPACTO PROFESIONAL"/>
    <s v="6"/>
    <n v="117.29"/>
    <m/>
    <s v="2, 3"/>
    <x v="1"/>
    <m/>
    <m/>
    <x v="1"/>
    <m/>
    <m/>
    <m/>
    <m/>
    <m/>
    <n v="0"/>
    <s v="ELIMINADO"/>
    <s v="194  0296"/>
    <d v="2021-12-22T00:00:00"/>
    <m/>
    <m/>
    <m/>
  </r>
  <r>
    <x v="4"/>
    <m/>
    <n v="687"/>
    <s v="SI"/>
    <s v="HIDRO LAVADORA 1800W 2030 PSI 6,7L/MIN2350700"/>
    <n v="3230037"/>
    <n v="439210012"/>
    <s v="BIEN"/>
    <s v="Común"/>
    <x v="0"/>
    <m/>
    <s v="SUBASTA INVERSA ELECTRÓNICA"/>
    <s v="HIDRO LAVADORA 1800W 2030 PSI 6,7L/MIN"/>
    <n v="2"/>
    <n v="350"/>
    <m/>
    <s v="2, 3"/>
    <x v="1"/>
    <m/>
    <m/>
    <x v="1"/>
    <m/>
    <m/>
    <m/>
    <m/>
    <m/>
    <n v="0"/>
    <s v="ELIMINADO"/>
    <s v="194  0296"/>
    <d v="2021-12-22T00:00:00"/>
    <m/>
    <m/>
    <m/>
  </r>
  <r>
    <x v="4"/>
    <m/>
    <n v="688"/>
    <s v="SI"/>
    <s v="DESBROZADORA A MOTOR DE 52 CC (4 HERRAMIENTAS EN 1 ) MOTOSIERRA TELESCÓPICA PODADORA, DESBROZADORA HILO, CORTASETOS ALTURA CON VARIAS POSICIONES Y DESBROZADORA DISCO.2350700"/>
    <n v="3230037"/>
    <n v="441100311"/>
    <s v="BIEN"/>
    <s v="Común"/>
    <x v="0"/>
    <m/>
    <s v="SUBASTA INVERSA ELECTRÓNICA"/>
    <s v="DESBROZADORA A MOTOR DE 52 CC (4 HERRAMIENTAS EN 1 ) MOTOSIERRA TELESCÓPICA PODADORA, DESBROZADORA HILO, CORTASETOS ALTURA CON VARIAS POSICIONES Y DESBROZADORA DISCO."/>
    <n v="2"/>
    <n v="350"/>
    <m/>
    <s v="2, 3"/>
    <x v="1"/>
    <m/>
    <m/>
    <x v="1"/>
    <m/>
    <m/>
    <m/>
    <m/>
    <m/>
    <n v="0"/>
    <s v="ELIMINADO"/>
    <s v="194  0296"/>
    <d v="2021-12-22T00:00:00"/>
    <m/>
    <m/>
    <m/>
  </r>
  <r>
    <x v="4"/>
    <m/>
    <n v="689"/>
    <s v="SI"/>
    <s v="PAQUETE DE 2 CARTUCHOS DE TINTA 80ML PARA PLOTTER HP T530 DE 36&quot; REF2V31A COLOR NEGRO6116696"/>
    <s v="6400034 "/>
    <n v="389120145"/>
    <s v="BIEN"/>
    <s v="Común"/>
    <x v="0"/>
    <s v="Normalizado"/>
    <s v="SUBASTA INVERSA ELECTRÓNICA"/>
    <s v="PAQUETE DE 2 CARTUCHOS DE TINTA 80ML PARA PLOTTER HP T530 DE 36&quot; REF2V31A COLOR NEGRO"/>
    <n v="6"/>
    <n v="116"/>
    <n v="696"/>
    <s v="2, 3"/>
    <x v="2"/>
    <s v="GUEVARA JOHANA"/>
    <n v="22826"/>
    <x v="3"/>
    <m/>
    <m/>
    <s v="28 oct: en elaboración de pliego_x000a_11 nov: a espera del acta de preguntas, respuestas y aclaraciones"/>
    <m/>
    <m/>
    <n v="0"/>
    <m/>
    <m/>
    <m/>
    <m/>
    <m/>
    <m/>
  </r>
  <r>
    <x v="4"/>
    <m/>
    <n v="690"/>
    <s v="SI"/>
    <s v="MARTILLO PARA TRABAJO PESADO COMBO, DE 6 LIBRAS2924696"/>
    <n v="3230037"/>
    <n v="429213119"/>
    <s v="BIEN"/>
    <s v="Común"/>
    <x v="0"/>
    <s v="Normalizado"/>
    <s v="SUBASTA INVERSA ELECTRÓNICA"/>
    <s v="MARTILLO PARA TRABAJO PESADO COMBO, DE 6 LIBRAS"/>
    <n v="29"/>
    <n v="24"/>
    <m/>
    <s v="2, 3"/>
    <x v="1"/>
    <m/>
    <m/>
    <x v="1"/>
    <m/>
    <m/>
    <m/>
    <m/>
    <m/>
    <n v="0"/>
    <s v="ELIMINADO"/>
    <s v="194  0296"/>
    <d v="2021-12-22T00:00:00"/>
    <m/>
    <m/>
    <m/>
  </r>
  <r>
    <x v="5"/>
    <m/>
    <n v="690"/>
    <s v="SI"/>
    <s v="MARTILLO PARA TRABAJO PESADO COMBO, DE 6 LIBRAS2924696"/>
    <s v="5140037 "/>
    <s v="429213119"/>
    <s v="BIEN"/>
    <s v="Común"/>
    <x v="0"/>
    <s v="Normalizado"/>
    <s v="ÍNFIMA CUANTÍA"/>
    <s v="MARTILLO PARA TRABAJO PESADO COMBO, DE 6 LIBRAS"/>
    <n v="17"/>
    <n v="24"/>
    <m/>
    <s v="2, 3"/>
    <x v="1"/>
    <m/>
    <m/>
    <x v="1"/>
    <m/>
    <m/>
    <m/>
    <m/>
    <m/>
    <n v="0"/>
    <s v="ELIMINADO"/>
    <n v="194"/>
    <s v="g"/>
    <m/>
    <m/>
    <m/>
  </r>
  <r>
    <x v="4"/>
    <m/>
    <n v="691"/>
    <s v="SI"/>
    <s v="ESTROBO DE ACERO CON ALMA DE ACERO DE 3 8 Pulg. X 2 M. LONG.1258696"/>
    <n v="3230037"/>
    <n v="429410015"/>
    <s v="BIEN"/>
    <s v="Común"/>
    <x v="0"/>
    <m/>
    <s v="SUBASTA INVERSA ELECTRÓNICA"/>
    <s v="ESTROBO DE ACERO CON ALMA DE ACERO DE 3 8 Pulg. X 2 M. LONG."/>
    <n v="12"/>
    <n v="58"/>
    <m/>
    <s v="2, 3"/>
    <x v="1"/>
    <m/>
    <m/>
    <x v="1"/>
    <m/>
    <m/>
    <m/>
    <m/>
    <m/>
    <n v="0"/>
    <s v="ELIMINADO"/>
    <s v="194  0296"/>
    <d v="2021-12-22T00:00:00"/>
    <m/>
    <m/>
    <m/>
  </r>
  <r>
    <x v="3"/>
    <m/>
    <n v="691"/>
    <s v="SI"/>
    <s v="ESTROBO DE ACERO CON ALMA DE ACERO DE 3 8 Pulg. X 2 M. LONG.1258696"/>
    <s v="4100037 4210031 "/>
    <n v="429410015"/>
    <s v="BIEN"/>
    <s v="Común"/>
    <x v="0"/>
    <s v="Normalizado"/>
    <s v="ÍNFIMA CUANTÍA"/>
    <s v="ESTROBO DE ACERO CON ALMA DE ACERO DE 3 8 Pulg. X 2 M. LONG."/>
    <n v="12"/>
    <n v="58"/>
    <m/>
    <s v="1, 2, 3"/>
    <x v="1"/>
    <m/>
    <m/>
    <x v="1"/>
    <m/>
    <m/>
    <m/>
    <m/>
    <m/>
    <n v="0"/>
    <s v="ELIMINADO"/>
    <n v="194"/>
    <m/>
    <m/>
    <m/>
    <m/>
  </r>
  <r>
    <x v="4"/>
    <m/>
    <n v="692"/>
    <s v="SI"/>
    <s v="PERFIL DE ACERO UPN 160 X 65 X 7,5 MM2428,77690,48"/>
    <s v="3220031 "/>
    <n v="412510023"/>
    <s v="BIEN"/>
    <s v="Común"/>
    <x v="0"/>
    <s v="Normalizado"/>
    <s v="SUBASTA INVERSA ELECTRÓNICA"/>
    <s v="PERFIL DE ACERO UPN 160 X 65 X 7,5 MM"/>
    <n v="24"/>
    <n v="28.77"/>
    <n v="690.48"/>
    <s v="2, 3"/>
    <x v="2"/>
    <s v="GUEVARA JOHANA"/>
    <n v="22875"/>
    <x v="5"/>
    <m/>
    <m/>
    <s v="6 oct 2021: se devuelve para reforma al PAC"/>
    <n v="24"/>
    <n v="28.77"/>
    <n v="690.48"/>
    <s v="MODIFICADO"/>
    <n v="218"/>
    <m/>
    <m/>
    <m/>
    <m/>
  </r>
  <r>
    <x v="4"/>
    <m/>
    <n v="693"/>
    <s v="SI"/>
    <s v="KIT DE SUSTITUCIÓN DE CABEZAL DE IMPRESIÓN DESIGNJET REF C1Q 10A  PARA_x000a_PLOTTER HP T530 DE 36&quot;3230690"/>
    <s v="6400034 "/>
    <n v="389120145"/>
    <s v="BIEN"/>
    <s v="Común"/>
    <x v="0"/>
    <s v="Normalizado"/>
    <s v="SUBASTA INVERSA ELECTRÓNICA"/>
    <s v="KIT DE SUSTITUCIÓN DE CABEZAL DE IMPRESIÓN DESIGNJET REF C1Q 10A  PARA_x000a_PLOTTER HP T530 DE 36&quot;"/>
    <n v="3"/>
    <n v="230"/>
    <n v="690"/>
    <s v="2, 3"/>
    <x v="2"/>
    <s v="GUEVARA JOHANA"/>
    <n v="22826"/>
    <x v="3"/>
    <m/>
    <m/>
    <s v="28 oct: en elaboración de pliego_x000a_11 nov: a espera del acta de preguntas, respuestas y aclaraciones"/>
    <m/>
    <m/>
    <n v="0"/>
    <m/>
    <m/>
    <m/>
    <m/>
    <m/>
    <m/>
  </r>
  <r>
    <x v="4"/>
    <m/>
    <n v="694"/>
    <s v="SI"/>
    <s v="CORRECTOR LIQUIDO TIPO LAPICERO7660,9689,4"/>
    <s v="6400034 "/>
    <n v="326000934"/>
    <s v="BIEN"/>
    <s v="Común"/>
    <x v="0"/>
    <s v="Normalizado"/>
    <s v="CATÁLOGO ELECTRÓNICO"/>
    <s v="CORRECTOR LIQUIDO TIPO LAPICERO"/>
    <n v="766"/>
    <n v="0.9"/>
    <n v="689.4"/>
    <s v="2, 3"/>
    <x v="1"/>
    <m/>
    <m/>
    <x v="0"/>
    <m/>
    <m/>
    <m/>
    <m/>
    <m/>
    <n v="0"/>
    <m/>
    <m/>
    <m/>
    <m/>
    <m/>
    <m/>
  </r>
  <r>
    <x v="4"/>
    <m/>
    <n v="695"/>
    <s v="SI"/>
    <s v="REMACHADORA MANUAL TIPO ACORDEÓN POP1257,3687,6"/>
    <s v="3230037"/>
    <n v="442310019"/>
    <s v="BIEN"/>
    <s v="Común"/>
    <x v="0"/>
    <s v="Normalizado"/>
    <s v="SUBASTA INVERSA ELECTRÓNICA"/>
    <s v="REMACHADORA MANUAL TIPO ACORDEÓN POP"/>
    <n v="12"/>
    <n v="57.3"/>
    <m/>
    <s v="2, 3"/>
    <x v="1"/>
    <m/>
    <m/>
    <x v="1"/>
    <m/>
    <m/>
    <m/>
    <m/>
    <m/>
    <n v="0"/>
    <s v="ELIMINADO"/>
    <s v="194  0296"/>
    <d v="2021-12-22T00:00:00"/>
    <m/>
    <m/>
    <m/>
  </r>
  <r>
    <x v="4"/>
    <m/>
    <n v="696"/>
    <s v="SI"/>
    <s v="LLAVE AJUSTABLE, PICO DE LORO, ABERT. MAX. 1 3/4&quot;, LONG. TOTAL 15&quot;, MANGO AISLADO2033,92678,4"/>
    <n v="3230037"/>
    <n v="429212013"/>
    <s v="BIEN"/>
    <s v="Común"/>
    <x v="0"/>
    <m/>
    <s v="SUBASTA INVERSA ELECTRÓNICA"/>
    <s v="LLAVE AJUSTABLE, PICO DE LORO, ABERT. MAX. 1 3/4&quot;, LONG. TOTAL 15&quot;, MANGO AISLADO"/>
    <n v="20"/>
    <n v="33.92"/>
    <m/>
    <s v="2, 3"/>
    <x v="1"/>
    <m/>
    <m/>
    <x v="1"/>
    <m/>
    <m/>
    <m/>
    <m/>
    <m/>
    <n v="0"/>
    <s v="ELIMINADO"/>
    <s v="194  0296"/>
    <d v="2021-12-22T00:00:00"/>
    <m/>
    <m/>
    <m/>
  </r>
  <r>
    <x v="4"/>
    <m/>
    <n v="697"/>
    <s v="SI"/>
    <s v="SOFÁ BIPERSONAL1674,56674,56"/>
    <s v="1210120147100110"/>
    <n v="3811100091"/>
    <s v="BIEN"/>
    <s v="Común"/>
    <x v="1"/>
    <m/>
    <s v="CATÁLOGO ELECTRÓNICO"/>
    <s v="SOFÁ BIPERSONAL"/>
    <s v="1"/>
    <n v="674.56"/>
    <n v="674.56"/>
    <s v="2, 3"/>
    <x v="2"/>
    <s v="HURTADO JOSE"/>
    <n v="22949"/>
    <x v="7"/>
    <m/>
    <m/>
    <m/>
    <n v="1"/>
    <n v="674.56"/>
    <n v="674.56"/>
    <s v="INCLUSIÓN"/>
    <n v="199"/>
    <m/>
    <m/>
    <m/>
    <m/>
  </r>
  <r>
    <x v="4"/>
    <m/>
    <n v="698"/>
    <s v="SI"/>
    <s v="VINCHAS PARA LEGAJAR, CAJA DE 50 UNIDADES PARA CARPETA6331,06670,98"/>
    <s v="6400034 "/>
    <n v="36990001144"/>
    <s v="BIEN"/>
    <s v="Común"/>
    <x v="0"/>
    <s v="Normalizado"/>
    <s v="CATÁLOGO ELECTRÓNICO"/>
    <s v="VINCHAS PARA LEGAJAR, CAJA DE 50 UNIDADES PARA CARPETA"/>
    <n v="633"/>
    <n v="1.06"/>
    <n v="670.98"/>
    <s v="1, 2"/>
    <x v="2"/>
    <m/>
    <n v="22578"/>
    <x v="3"/>
    <m/>
    <m/>
    <s v="04/06/2021: Se generaron 14 órdenes de compra"/>
    <m/>
    <m/>
    <n v="0"/>
    <m/>
    <m/>
    <m/>
    <m/>
    <m/>
    <m/>
  </r>
  <r>
    <x v="4"/>
    <m/>
    <n v="699"/>
    <s v="SI"/>
    <s v="MARTILLO DE BOLA, 1 LIBRA, AISLADO PARA 1000 V1160660"/>
    <n v="3230037"/>
    <n v="429213111"/>
    <s v="BIEN"/>
    <s v="Común"/>
    <x v="0"/>
    <m/>
    <s v="SUBASTA INVERSA ELECTRÓNICA"/>
    <s v="MARTILLO DE BOLA, 1 LIBRA, AISLADO PARA 1000 V"/>
    <n v="11"/>
    <n v="60"/>
    <m/>
    <s v="2, 3"/>
    <x v="1"/>
    <m/>
    <m/>
    <x v="1"/>
    <m/>
    <m/>
    <m/>
    <m/>
    <m/>
    <n v="0"/>
    <s v="ELIMINADO"/>
    <s v="194  0296"/>
    <d v="2021-12-22T00:00:00"/>
    <m/>
    <m/>
    <m/>
  </r>
  <r>
    <x v="3"/>
    <m/>
    <n v="699"/>
    <s v="SI"/>
    <s v="MARTILLO DE BOLA, 1 LIBRA, AISLADO PARA 1000 V1160660"/>
    <s v="4300037 "/>
    <n v="429213111"/>
    <s v="BIEN"/>
    <s v="Común"/>
    <x v="0"/>
    <s v="Normalizado"/>
    <s v="ÍNFIMA CUANTÍA"/>
    <s v="MARTILLO DE BOLA, 1 LIBRA, AISLADO PARA 1000 V"/>
    <n v="11"/>
    <m/>
    <m/>
    <s v="1, 2"/>
    <x v="1"/>
    <m/>
    <m/>
    <x v="1"/>
    <m/>
    <m/>
    <m/>
    <m/>
    <m/>
    <n v="0"/>
    <s v="ELIMINADO"/>
    <n v="194"/>
    <m/>
    <m/>
    <m/>
    <m/>
  </r>
  <r>
    <x v="4"/>
    <m/>
    <n v="700"/>
    <s v="SI"/>
    <s v="RECTIFICADORA ELÉCTRICA RECTA DE 500 W, 120 V, 27000 RPM EN VACÍO, DIÁMETRO DE LA PIEDRA 25 MM CAPACIDAD DE PINZA 6.35 (1/4&quot;)3218,4655,2"/>
    <n v="3230037"/>
    <n v="442160011"/>
    <s v="BIEN"/>
    <s v="Común"/>
    <x v="0"/>
    <m/>
    <s v="SUBASTA INVERSA ELECTRÓNICA"/>
    <s v="RECTIFICADORA ELÉCTRICA RECTA DE 500 W, 120 V, 27000 RPM EN VACÍO, DIÁMETRO DE LA PIEDRA 25 MM CAPACIDAD DE PINZA 6.35 (1/4&quot;)"/>
    <n v="3"/>
    <n v="218.4"/>
    <m/>
    <s v="2, 3"/>
    <x v="1"/>
    <m/>
    <m/>
    <x v="1"/>
    <m/>
    <m/>
    <m/>
    <m/>
    <m/>
    <n v="0"/>
    <s v="ELIMINADO"/>
    <s v="194  0296"/>
    <d v="2021-12-22T00:00:00"/>
    <m/>
    <m/>
    <m/>
  </r>
  <r>
    <x v="4"/>
    <m/>
    <n v="701"/>
    <s v="SI"/>
    <s v="REMACHE DE ZAPATA  8 X 8 PARA EL SISTEMA DE CORREAS DE LAS TREPADORAS43600,15654"/>
    <s v="3220031 "/>
    <n v="4299908108"/>
    <s v="BIEN"/>
    <s v="Común"/>
    <x v="0"/>
    <s v="Normalizado"/>
    <s v="SUBASTA INVERSA ELECTRÓNICA"/>
    <s v="REMACHE DE ZAPATA  8 X 8 PARA EL SISTEMA DE CORREAS DE LAS TREPADORAS"/>
    <n v="4360"/>
    <n v="0.15"/>
    <n v="654"/>
    <s v="2, 3"/>
    <x v="2"/>
    <s v="URBANO MARGARITA"/>
    <n v="22710"/>
    <x v="3"/>
    <m/>
    <m/>
    <s v="Adjudicado - Registro de contratos"/>
    <m/>
    <m/>
    <n v="0"/>
    <s v="MODIFICADO"/>
    <n v="65"/>
    <m/>
    <m/>
    <m/>
    <m/>
  </r>
  <r>
    <x v="4"/>
    <m/>
    <n v="702"/>
    <s v="SI"/>
    <s v="PISTOLA NEUMÁTICA DE IMPACTO MANDO DE 1/2&quot; APRIETE Y DESAPRIETE TORQUE MÁXIMO 600NM CON REGULADOR MÍNIMO DE 3 POSICIONES3217651"/>
    <n v="3230037"/>
    <n v="4423100112"/>
    <s v="BIEN"/>
    <s v="Común"/>
    <x v="0"/>
    <m/>
    <s v="SUBASTA INVERSA ELECTRÓNICA"/>
    <s v="PISTOLA NEUMÁTICA DE IMPACTO MANDO DE 1/2&quot; APRIETE Y DESAPRIETE TORQUE MÁXIMO 600NM CON REGULADOR MÍNIMO DE 3 POSICIONES"/>
    <n v="3"/>
    <n v="217"/>
    <m/>
    <s v="2, 3"/>
    <x v="1"/>
    <m/>
    <m/>
    <x v="1"/>
    <m/>
    <m/>
    <m/>
    <m/>
    <m/>
    <n v="0"/>
    <s v="ELIMINADO"/>
    <s v="194  0296"/>
    <d v="2021-12-22T00:00:00"/>
    <m/>
    <m/>
    <m/>
  </r>
  <r>
    <x v="4"/>
    <m/>
    <n v="703"/>
    <s v="SI"/>
    <s v="PALA DE MANILLA PUNTA CUADRADA, MANGO LARGO 47 Pulg.5013650"/>
    <n v="3230037"/>
    <n v="4292100117"/>
    <s v="BIEN"/>
    <s v="Común"/>
    <x v="0"/>
    <m/>
    <s v="SUBASTA INVERSA ELECTRÓNICA"/>
    <s v="PALA DE MANILLA PUNTA CUADRADA, MANGO LARGO 47 Pulg."/>
    <n v="50"/>
    <n v="13"/>
    <m/>
    <s v="2, 3"/>
    <x v="1"/>
    <m/>
    <m/>
    <x v="1"/>
    <m/>
    <m/>
    <m/>
    <m/>
    <m/>
    <n v="0"/>
    <s v="ELIMINADO"/>
    <s v="194  0296"/>
    <d v="2021-12-22T00:00:00"/>
    <m/>
    <m/>
    <m/>
  </r>
  <r>
    <x v="4"/>
    <m/>
    <n v="704"/>
    <s v="SI"/>
    <s v="HILO DE CHILLO EN CONO6010,8648"/>
    <s v="6400034 "/>
    <n v="263600111"/>
    <s v="BIEN"/>
    <s v="Común"/>
    <x v="0"/>
    <s v="Normalizado"/>
    <s v="ÍNFIMA CUANTÍA"/>
    <s v="HILO DE CHILLO EN CONO"/>
    <n v="60"/>
    <n v="10.8"/>
    <n v="648"/>
    <s v="2, 3"/>
    <x v="2"/>
    <s v="URBANO MARGARITA"/>
    <n v="22860"/>
    <x v="6"/>
    <m/>
    <m/>
    <s v="ADJUDICADO - INFIMA"/>
    <m/>
    <m/>
    <n v="0"/>
    <m/>
    <m/>
    <m/>
    <m/>
    <m/>
    <m/>
  </r>
  <r>
    <x v="4"/>
    <m/>
    <n v="705"/>
    <s v="SI"/>
    <s v="ACERO DE TRANSMISION DE 19 MM  3/4 Pulg. 728,96645,12"/>
    <s v="3220031 "/>
    <n v="412430111"/>
    <s v="BIEN"/>
    <s v="Común"/>
    <x v="0"/>
    <s v="Normalizado"/>
    <s v="SUBASTA INVERSA ELECTRÓNICA"/>
    <s v="ACERO DE TRANSMISION DE 19 MM  3/4 Pulg. "/>
    <n v="72"/>
    <n v="8.9600000000000009"/>
    <n v="645.12000000000012"/>
    <s v="2, 3"/>
    <x v="2"/>
    <s v="URBANO MARGARITA"/>
    <n v="22710"/>
    <x v="3"/>
    <m/>
    <m/>
    <s v="Adjudicado - Registro de contratos"/>
    <m/>
    <m/>
    <n v="0"/>
    <s v="MODIFICADO"/>
    <n v="65"/>
    <m/>
    <m/>
    <m/>
    <m/>
  </r>
  <r>
    <x v="4"/>
    <m/>
    <n v="706"/>
    <s v="SI"/>
    <s v="PLAYO DE PRESIÓN DE 10 Pulg., QUIJADA RECTA2525,79644,75"/>
    <n v="3230037"/>
    <n v="4292112110"/>
    <s v="BIEN"/>
    <s v="Común"/>
    <x v="0"/>
    <s v="Normalizado"/>
    <s v="SUBASTA INVERSA ELECTRÓNICA"/>
    <s v="PLAYO DE PRESIÓN DE 10 Pulg., QUIJADA RECTA"/>
    <n v="25"/>
    <n v="25.79"/>
    <m/>
    <s v="2, 3"/>
    <x v="1"/>
    <m/>
    <m/>
    <x v="1"/>
    <m/>
    <m/>
    <m/>
    <m/>
    <m/>
    <n v="0"/>
    <s v="ELIMINADO"/>
    <s v="194  0296"/>
    <d v="2021-12-22T00:00:00"/>
    <m/>
    <m/>
    <m/>
  </r>
  <r>
    <x v="4"/>
    <m/>
    <n v="707"/>
    <s v="SI"/>
    <s v="LLAVE DE TUBO DE 14 PULGADAS2525,04626"/>
    <n v="3230037"/>
    <n v="429212013"/>
    <s v="BIEN"/>
    <s v="Común"/>
    <x v="0"/>
    <m/>
    <s v="SUBASTA INVERSA ELECTRÓNICA"/>
    <s v="LLAVE DE TUBO DE 14 PULGADAS"/>
    <n v="25"/>
    <n v="25.04"/>
    <m/>
    <s v="2, 3"/>
    <x v="1"/>
    <m/>
    <m/>
    <x v="1"/>
    <m/>
    <m/>
    <m/>
    <m/>
    <m/>
    <n v="0"/>
    <s v="ELIMINADO"/>
    <s v="194  0296"/>
    <d v="2021-12-22T00:00:00"/>
    <m/>
    <m/>
    <m/>
  </r>
  <r>
    <x v="3"/>
    <m/>
    <n v="707"/>
    <s v="SI"/>
    <s v="LLAVE DE TUBO DE 14 PULGADAS2525,04626"/>
    <s v="4220337 4300037 "/>
    <n v="429212013"/>
    <s v="BIEN"/>
    <s v="Común"/>
    <x v="0"/>
    <s v="Normalizado"/>
    <s v="ÍNFIMA CUANTÍA"/>
    <s v="LLAVE DE TUBO DE 14 PULGADAS"/>
    <n v="14"/>
    <n v="25.04"/>
    <m/>
    <s v="1, 2, 3"/>
    <x v="1"/>
    <m/>
    <m/>
    <x v="1"/>
    <m/>
    <m/>
    <m/>
    <m/>
    <m/>
    <n v="0"/>
    <s v="ELIMINADO"/>
    <n v="194"/>
    <m/>
    <m/>
    <m/>
    <m/>
  </r>
  <r>
    <x v="4"/>
    <m/>
    <n v="708"/>
    <s v="SI"/>
    <s v="AMOLADORA 120 V, 900 W,_x000a_7.5 A, 10.000 RPM, DISCO 4 1 2 Pulg4153,54614,16"/>
    <n v="3230037"/>
    <n v="442160111"/>
    <s v="BIEN"/>
    <s v="Común"/>
    <x v="0"/>
    <m/>
    <s v="SUBASTA INVERSA ELECTRÓNICA"/>
    <s v="AMOLADORA 120 V, 900 W,_x000a_7.5 A, 10.000 RPM, DISCO 4 1 2 Pulg"/>
    <n v="4"/>
    <n v="153.54"/>
    <m/>
    <s v="2, 3"/>
    <x v="1"/>
    <m/>
    <m/>
    <x v="1"/>
    <m/>
    <m/>
    <m/>
    <m/>
    <m/>
    <n v="0"/>
    <s v="ELIMINADO"/>
    <s v="194  0296"/>
    <d v="2021-12-22T00:00:00"/>
    <m/>
    <m/>
    <m/>
  </r>
  <r>
    <x v="4"/>
    <m/>
    <n v="709"/>
    <s v="SI"/>
    <s v="PLUMA LIMPIAPARABRISA DE 26 Pulg.5610,95613,2"/>
    <s v="3220031 "/>
    <n v="4912905032"/>
    <s v="BIEN"/>
    <s v="Común"/>
    <x v="0"/>
    <s v="Normalizado"/>
    <s v="ÍNFIMA CUANTÍA"/>
    <s v="PLUMA LIMPIAPARABRISA DE 26 Pulg."/>
    <n v="56"/>
    <n v="10.95"/>
    <n v="613.19999999999993"/>
    <s v="2, 3"/>
    <x v="1"/>
    <m/>
    <m/>
    <x v="0"/>
    <m/>
    <m/>
    <m/>
    <m/>
    <m/>
    <n v="0"/>
    <s v="MODIFICADO"/>
    <n v="218"/>
    <s v="g"/>
    <m/>
    <m/>
    <m/>
  </r>
  <r>
    <x v="4"/>
    <m/>
    <n v="710"/>
    <s v="SI"/>
    <s v="PINZA PORTAELECTRODOS 500 A.1540,53607,95"/>
    <n v="3230037"/>
    <n v="429500016"/>
    <s v="BIEN"/>
    <s v="Común"/>
    <x v="0"/>
    <s v="Normalizado"/>
    <s v="SUBASTA INVERSA ELECTRÓNICA"/>
    <s v="PINZA PORTAELECTRODOS 500 A."/>
    <n v="15"/>
    <n v="40.53"/>
    <m/>
    <s v="2, 3"/>
    <x v="1"/>
    <m/>
    <m/>
    <x v="1"/>
    <m/>
    <m/>
    <m/>
    <m/>
    <m/>
    <n v="0"/>
    <s v="ELIMINADO"/>
    <s v="194  0296"/>
    <m/>
    <m/>
    <m/>
    <m/>
  </r>
  <r>
    <x v="4"/>
    <m/>
    <n v="711"/>
    <s v="SI"/>
    <s v="CURSO DE GESTIÓN DE  RIESGOS ISO 310001600600"/>
    <s v="3100064"/>
    <n v="929000011"/>
    <s v="SERVICIO"/>
    <s v="Común"/>
    <x v="0"/>
    <s v="Normalizado"/>
    <s v="ÍNFIMA CUANTÍA"/>
    <s v="CURSO DE GESTIÓN DE  RIESGOS ISO 31000"/>
    <n v="1"/>
    <n v="600"/>
    <n v="600"/>
    <n v="3"/>
    <x v="2"/>
    <m/>
    <m/>
    <x v="0"/>
    <m/>
    <m/>
    <m/>
    <m/>
    <m/>
    <n v="0"/>
    <s v="MODIFICADO"/>
    <n v="113"/>
    <d v="2021-10-15T00:00:00"/>
    <m/>
    <m/>
    <m/>
  </r>
  <r>
    <x v="4"/>
    <m/>
    <n v="712"/>
    <s v="SI"/>
    <s v="PINTURA UNIPRAIMER COLOR VERDE OLIVA2029,03580,6"/>
    <s v="3220031 "/>
    <n v="351100111"/>
    <s v="BIEN"/>
    <s v="Común"/>
    <x v="0"/>
    <s v="Normalizado"/>
    <s v="SUBASTA INVERSA ELECTRÓNICA"/>
    <s v="PINTURA UNIPRAIMER COLOR VERDE OLIVA"/>
    <n v="20"/>
    <n v="29.03"/>
    <n v="580.6"/>
    <s v="2, 3"/>
    <x v="1"/>
    <s v="TIPANTA TANIA"/>
    <n v="22913"/>
    <x v="2"/>
    <m/>
    <m/>
    <m/>
    <n v="20"/>
    <n v="29"/>
    <n v="580"/>
    <s v="MODIFICADO"/>
    <n v="218"/>
    <m/>
    <m/>
    <m/>
    <m/>
  </r>
  <r>
    <x v="4"/>
    <m/>
    <n v="713"/>
    <s v="SI"/>
    <s v="CLIPS STANDARD, CAJA19030,3570,9"/>
    <s v="6400034 "/>
    <n v="4299500110"/>
    <s v="BIEN"/>
    <s v="Común"/>
    <x v="0"/>
    <s v="Normalizado"/>
    <s v="CATÁLOGO ELECTRÓNICO"/>
    <s v="CLIPS STANDARD, CAJA"/>
    <n v="1903"/>
    <n v="0.3"/>
    <n v="570.9"/>
    <s v="2, 3"/>
    <x v="1"/>
    <m/>
    <m/>
    <x v="0"/>
    <m/>
    <m/>
    <m/>
    <m/>
    <m/>
    <n v="0"/>
    <m/>
    <m/>
    <m/>
    <m/>
    <m/>
    <m/>
  </r>
  <r>
    <x v="4"/>
    <m/>
    <n v="714"/>
    <s v="SI"/>
    <s v="CINCEL CON PUNTA DE 3&quot;5710570"/>
    <n v="3230037"/>
    <n v="429213511"/>
    <s v="BIEN"/>
    <s v="Común"/>
    <x v="0"/>
    <m/>
    <s v="SUBASTA INVERSA ELECTRÓNICA"/>
    <s v="CINCEL CON PUNTA DE 3&quot;"/>
    <n v="57"/>
    <n v="10"/>
    <m/>
    <s v="2, 3"/>
    <x v="1"/>
    <m/>
    <m/>
    <x v="1"/>
    <m/>
    <m/>
    <m/>
    <m/>
    <m/>
    <n v="0"/>
    <s v="ELIMINADO"/>
    <s v="194  0296"/>
    <d v="2021-12-22T00:00:00"/>
    <m/>
    <m/>
    <m/>
  </r>
  <r>
    <x v="4"/>
    <m/>
    <n v="715"/>
    <s v="SI"/>
    <s v="CARTUCHO DE TINTA HP DESIGNJET 728 AMARILLO DE 300 ML REF:  F9K15A3189567"/>
    <s v="6400034 "/>
    <n v="389120145"/>
    <s v="BIEN"/>
    <s v="Común"/>
    <x v="0"/>
    <s v="Normalizado"/>
    <s v="SUBASTA INVERSA ELECTRÓNICA"/>
    <s v="CARTUCHO DE TINTA HP DESIGNJET 728 AMARILLO DE 300 ML REF:  F9K15A"/>
    <n v="3"/>
    <n v="189"/>
    <n v="567"/>
    <s v="2, 3"/>
    <x v="2"/>
    <s v="GUEVARA JOHANA"/>
    <n v="22826"/>
    <x v="3"/>
    <m/>
    <m/>
    <s v="28 oct: en elaboración de pliego_x000a_11 nov: a espera del acta de preguntas, respuestas y aclaraciones"/>
    <m/>
    <m/>
    <n v="0"/>
    <m/>
    <m/>
    <m/>
    <m/>
    <m/>
    <m/>
  </r>
  <r>
    <x v="4"/>
    <m/>
    <n v="716"/>
    <s v="SI"/>
    <s v="CARTUCHO DE TINTA HP DESIGNJET 728 MAGENTA DE 300 ML REF:  F9K16A3189567"/>
    <s v="6400034 "/>
    <n v="389120145"/>
    <s v="BIEN"/>
    <s v="Común"/>
    <x v="0"/>
    <s v="Normalizado"/>
    <s v="SUBASTA INVERSA ELECTRÓNICA"/>
    <s v="CARTUCHO DE TINTA HP DESIGNJET 728 MAGENTA DE 300 ML REF:  F9K16A"/>
    <n v="3"/>
    <n v="189"/>
    <n v="567"/>
    <s v="2, 3"/>
    <x v="2"/>
    <s v="GUEVARA JOHANA"/>
    <n v="22826"/>
    <x v="3"/>
    <m/>
    <m/>
    <s v="28 oct: en elaboración de pliego_x000a_11 nov: a espera del acta de preguntas, respuestas y aclaraciones"/>
    <m/>
    <m/>
    <n v="0"/>
    <m/>
    <m/>
    <m/>
    <m/>
    <m/>
    <m/>
  </r>
  <r>
    <x v="4"/>
    <m/>
    <n v="717"/>
    <s v="SI"/>
    <s v="CARTUCHO DE TINTA HP DESIGNJET 728 CYAN DE 300 ML REF:  F9K17A3189567"/>
    <s v="6400034 "/>
    <n v="389120145"/>
    <s v="BIEN"/>
    <s v="Común"/>
    <x v="0"/>
    <s v="Normalizado"/>
    <s v="SUBASTA INVERSA ELECTRÓNICA"/>
    <s v="CARTUCHO DE TINTA HP DESIGNJET 728 CYAN DE 300 ML REF:  F9K17A"/>
    <n v="3"/>
    <n v="189"/>
    <n v="567"/>
    <s v="2, 3"/>
    <x v="2"/>
    <s v="GUEVARA JOHANA"/>
    <n v="22826"/>
    <x v="3"/>
    <m/>
    <m/>
    <s v="28 oct: en elaboración de pliego_x000a_11 nov: a espera del acta de preguntas, respuestas y aclaraciones"/>
    <m/>
    <m/>
    <n v="0"/>
    <m/>
    <m/>
    <m/>
    <m/>
    <m/>
    <m/>
  </r>
  <r>
    <x v="4"/>
    <m/>
    <n v="718"/>
    <s v="SI"/>
    <s v="DADO DE 12 PUNTAS MANDO 1 2 PULG., RACHAS JUEGO DE 12 PIEZAS, DE 4 A 20 M694,06564,36"/>
    <n v="3230037"/>
    <n v="4299217233"/>
    <s v="BIEN"/>
    <s v="Común"/>
    <x v="0"/>
    <m/>
    <s v="SUBASTA INVERSA ELECTRÓNICA"/>
    <s v="DADO DE 12 PUNTAS MANDO 1 2 PULG., RACHAS JUEGO DE 12 PIEZAS, DE 4 A 20 M"/>
    <n v="6"/>
    <n v="94.06"/>
    <m/>
    <s v="2, 3"/>
    <x v="1"/>
    <m/>
    <m/>
    <x v="1"/>
    <m/>
    <m/>
    <m/>
    <m/>
    <m/>
    <n v="0"/>
    <s v="ELIMINADO"/>
    <s v="194 0296"/>
    <d v="2021-12-22T00:00:00"/>
    <m/>
    <m/>
    <m/>
  </r>
  <r>
    <x v="5"/>
    <m/>
    <n v="718"/>
    <s v="SI"/>
    <s v="DADO DE 12 PUNTAS MANDO 1 2 PULG., RACHAS JUEGO DE 12 PIEZAS, DE 4 A 20 M694,06564,36"/>
    <s v="5300037 "/>
    <s v="442320911"/>
    <s v="BIEN"/>
    <s v="Común"/>
    <x v="0"/>
    <s v="Normalizado"/>
    <s v="ÍNFIMA CUANTÍA"/>
    <s v="DADO DE 12 PUNTAS MANDO 1 2 PULG., RACHAS JUEGO DE 12 PIEZAS, DE 4 A 20 M"/>
    <n v="6"/>
    <n v="94.06"/>
    <m/>
    <s v="1, 2"/>
    <x v="1"/>
    <m/>
    <m/>
    <x v="1"/>
    <m/>
    <m/>
    <m/>
    <m/>
    <m/>
    <n v="0"/>
    <s v="ELIMINADO"/>
    <n v="194"/>
    <m/>
    <m/>
    <m/>
    <m/>
  </r>
  <r>
    <x v="4"/>
    <m/>
    <n v="719"/>
    <s v="SI"/>
    <s v="PUNZON CIRCULAR DE CORTE 5 8 Pulg. MACHO-HEMBRA. REF: PARA USO EN EQUIPO DURMA3187,22561,66"/>
    <s v="3220037 "/>
    <n v="442170511"/>
    <s v="BIEN"/>
    <s v="Común"/>
    <x v="0"/>
    <s v="Normalizado"/>
    <s v="ÍNFIMA CUANTÍA"/>
    <s v="PUNZON CIRCULAR DE CORTE 5 8 Pulg. MACHO-HEMBRA. REF: PARA USO EN EQUIPO DURMA"/>
    <n v="3"/>
    <n v="187.22"/>
    <n v="561.66"/>
    <s v="2, 3"/>
    <x v="1"/>
    <m/>
    <m/>
    <x v="0"/>
    <m/>
    <m/>
    <m/>
    <m/>
    <m/>
    <n v="0"/>
    <s v="MODIFICADO"/>
    <n v="65"/>
    <m/>
    <m/>
    <m/>
    <m/>
  </r>
  <r>
    <x v="4"/>
    <m/>
    <n v="720"/>
    <s v="SI"/>
    <s v="SEÑALADOR TIPO BANDERA DE 45 X 12 MM, FUNDA DE 5 COLORES5011,12561,12"/>
    <s v="6400034 "/>
    <n v="3212920165"/>
    <s v="BIEN"/>
    <s v="Común"/>
    <x v="0"/>
    <s v="Normalizado"/>
    <s v="CATÁLOGO ELECTRÓNICO"/>
    <s v="SEÑALADOR TIPO BANDERA DE 45 X 12 MM, FUNDA DE 5 COLORES"/>
    <n v="501"/>
    <n v="1.1200000000000001"/>
    <n v="561.12"/>
    <s v="2, 3"/>
    <x v="1"/>
    <m/>
    <m/>
    <x v="0"/>
    <m/>
    <m/>
    <m/>
    <m/>
    <m/>
    <n v="0"/>
    <m/>
    <m/>
    <m/>
    <m/>
    <m/>
    <m/>
  </r>
  <r>
    <x v="4"/>
    <m/>
    <n v="721"/>
    <s v="SI"/>
    <s v="RELAY DE 24 V, 30 A, 5 CONTACTOS. REF. SIMILAR O SUPERIOR A 42541005,57557"/>
    <s v="3220031 "/>
    <n v="462120319"/>
    <s v="BIEN"/>
    <s v="Común"/>
    <x v="0"/>
    <s v="Normalizado"/>
    <s v="SUBASTA INVERSA ELECTRÓNICA"/>
    <s v="RELAY DE 24 V, 30 A, 5 CONTACTOS. REF. SIMILAR O SUPERIOR A 4254"/>
    <n v="100"/>
    <n v="5.57"/>
    <n v="557"/>
    <s v="2, 3"/>
    <x v="2"/>
    <s v="LOACHAMIN KATYA"/>
    <n v="22880"/>
    <x v="5"/>
    <m/>
    <m/>
    <s v="Trámite devuelto al especialista para reasignación Secretario 10/11/2021"/>
    <m/>
    <m/>
    <n v="0"/>
    <s v="MODIFICADO"/>
    <n v="218"/>
    <m/>
    <m/>
    <m/>
    <m/>
  </r>
  <r>
    <x v="4"/>
    <m/>
    <n v="722"/>
    <s v="SI"/>
    <s v="LIBRETIN SECUENCIAL DE 21 CM DE ANCHO X 22 CM ALTO PARA NOTIFICACIÓN5011550"/>
    <s v="6400034 "/>
    <n v="325900019"/>
    <s v="BIEN"/>
    <s v="Común"/>
    <x v="0"/>
    <s v="Normalizado"/>
    <s v="SUBASTA INVERSA ELECTRÓNICA"/>
    <s v="LIBRETIN SECUENCIAL DE 21 CM DE ANCHO X 22 CM ALTO PARA NOTIFICACIÓN"/>
    <n v="50"/>
    <n v="11"/>
    <n v="550"/>
    <s v="2, 3"/>
    <x v="2"/>
    <m/>
    <n v="22917"/>
    <x v="0"/>
    <m/>
    <m/>
    <m/>
    <m/>
    <m/>
    <n v="0"/>
    <m/>
    <m/>
    <m/>
    <m/>
    <m/>
    <m/>
  </r>
  <r>
    <x v="4"/>
    <m/>
    <n v="723"/>
    <s v="SI"/>
    <s v="MASCARA FACIAL CON FILTROS/VIDRIOS REFRACTARIOS PARA SOLDADURA ELÉCTRICA5109,76548,8"/>
    <s v="3230037"/>
    <n v="481600921"/>
    <s v="BIEN"/>
    <s v="Común"/>
    <x v="0"/>
    <m/>
    <s v="SUBASTA INVERSA ELECTRÓNICA"/>
    <s v="MASCARA FACIAL CON FILTROS/VIDRIOS REFRACTARIOS PARA SOLDADURA ELÉCTRICA"/>
    <n v="5"/>
    <n v="109.76"/>
    <m/>
    <s v="2, 3"/>
    <x v="1"/>
    <m/>
    <m/>
    <x v="1"/>
    <m/>
    <m/>
    <m/>
    <m/>
    <m/>
    <n v="0"/>
    <s v="ELIMINADO"/>
    <s v="194  0296"/>
    <d v="2021-12-22T00:00:00"/>
    <m/>
    <m/>
    <m/>
  </r>
  <r>
    <x v="4"/>
    <m/>
    <n v="724"/>
    <s v="SI"/>
    <s v="SHAMPOO PARA AUTOS2002,74548"/>
    <s v="3220031 "/>
    <n v="3532200128"/>
    <s v="BIEN"/>
    <s v="Común"/>
    <x v="0"/>
    <s v="Normalizado"/>
    <s v="CATÁLOGO ELECTRÓNICO"/>
    <s v="SHAMPOO PARA AUTOS"/>
    <n v="200"/>
    <n v="2.74"/>
    <n v="548"/>
    <s v="2, 3"/>
    <x v="2"/>
    <s v="LARCO DIMARY"/>
    <n v="22877"/>
    <x v="3"/>
    <d v="2021-10-20T00:00:00"/>
    <m/>
    <s v="05 noviembre 2021; se realizó la adquisición y se emite 1 orden de compra"/>
    <m/>
    <m/>
    <n v="0"/>
    <s v="MODIFICADO"/>
    <n v="218"/>
    <m/>
    <m/>
    <m/>
    <m/>
  </r>
  <r>
    <x v="4"/>
    <m/>
    <n v="725"/>
    <s v="SI"/>
    <s v="CINTA DOBLE FAZ  12,7MM X 1,90MTS DE ESPUMA1035,14529,42"/>
    <s v="6400034 "/>
    <n v="3692000119"/>
    <s v="BIEN"/>
    <s v="Común"/>
    <x v="0"/>
    <s v="Normalizado"/>
    <s v="ÍNFIMA CUANTÍA"/>
    <s v="CINTA DOBLE FAZ  12,7MM X 1,90MTS DE ESPUMA"/>
    <n v="103"/>
    <n v="5.14"/>
    <n v="529.41999999999996"/>
    <s v="1, 2"/>
    <x v="1"/>
    <m/>
    <m/>
    <x v="0"/>
    <m/>
    <m/>
    <m/>
    <m/>
    <m/>
    <n v="0"/>
    <m/>
    <m/>
    <m/>
    <m/>
    <m/>
    <m/>
  </r>
  <r>
    <x v="4"/>
    <m/>
    <n v="726"/>
    <s v="SI"/>
    <s v="LAMPARA DE MANO CON EXTENSIÓN DE 15 M, 120 V1535,02525,3"/>
    <n v="3230037"/>
    <n v="465100011"/>
    <s v="BIEN"/>
    <s v="Común"/>
    <x v="0"/>
    <m/>
    <s v="SUBASTA INVERSA ELECTRÓNICA"/>
    <s v="LAMPARA DE MANO CON EXTENSIÓN DE 15 M, 120 V"/>
    <n v="15"/>
    <n v="35.020000000000003"/>
    <m/>
    <s v="2, 3"/>
    <x v="1"/>
    <m/>
    <m/>
    <x v="1"/>
    <m/>
    <m/>
    <m/>
    <m/>
    <m/>
    <n v="0"/>
    <s v="ELIMINADO"/>
    <s v="194  0296"/>
    <d v="2021-12-22T00:00:00"/>
    <m/>
    <m/>
    <m/>
  </r>
  <r>
    <x v="4"/>
    <m/>
    <n v="727"/>
    <s v="SI"/>
    <s v="TUERCA ACERO 5 8 Pulg. 11-UNC GRADO 8; SEGURIDAD AUTOTRABA, TROPICALIZADA  2302,27522,1"/>
    <s v="3220031 "/>
    <n v="4299923214"/>
    <s v="BIEN"/>
    <s v="Común"/>
    <x v="0"/>
    <s v="Normalizado"/>
    <s v="ÍNFIMA CUANTÍA"/>
    <s v="TUERCA ACERO 5 8 Pulg. 11-UNC GRADO 8; SEGURIDAD AUTOTRABA, TROPICALIZADA  "/>
    <n v="230"/>
    <n v="2.27"/>
    <n v="522.1"/>
    <s v="2, 3"/>
    <x v="1"/>
    <m/>
    <m/>
    <x v="0"/>
    <m/>
    <m/>
    <m/>
    <m/>
    <m/>
    <n v="0"/>
    <s v="MODIFICADO"/>
    <n v="218"/>
    <m/>
    <m/>
    <m/>
    <m/>
  </r>
  <r>
    <x v="4"/>
    <m/>
    <n v="728"/>
    <s v="SI"/>
    <s v="ARANDELA PLANA DE  ACERO TEMPLADO 5 8 Pulg., TROPICALIZADA,  WASHER REF. 8T3201,57502,4"/>
    <s v="3220031 "/>
    <n v="4299908542"/>
    <s v="BIEN"/>
    <s v="Común"/>
    <x v="0"/>
    <s v="Normalizado"/>
    <s v="ÍNFIMA CUANTÍA"/>
    <s v="ARANDELA PLANA DE  ACERO TEMPLADO 5 8 Pulg., TROPICALIZADA,  WASHER REF. 8T"/>
    <n v="320"/>
    <n v="1.57"/>
    <n v="502.40000000000003"/>
    <s v="2, 3"/>
    <x v="1"/>
    <m/>
    <m/>
    <x v="0"/>
    <m/>
    <m/>
    <m/>
    <m/>
    <m/>
    <n v="0"/>
    <s v="MODIFICADO"/>
    <n v="218"/>
    <m/>
    <m/>
    <m/>
    <m/>
  </r>
  <r>
    <x v="4"/>
    <m/>
    <n v="729"/>
    <s v="SI"/>
    <s v="CARTUCHOS CYAN PARA PLOTER HP DESIGNJET T 120 DE 24 PULGADAS.  REF_x000a_CZ130A1050500"/>
    <s v="6400034 "/>
    <n v="389120145"/>
    <s v="BIEN"/>
    <s v="Común"/>
    <x v="0"/>
    <s v="Normalizado"/>
    <s v="SUBASTA INVERSA ELECTRÓNICA"/>
    <s v="CARTUCHOS CYAN PARA PLOTER HP DESIGNJET T 120 DE 24 PULGADAS.  REF_x000a_CZ130A"/>
    <n v="10"/>
    <n v="50"/>
    <n v="500"/>
    <s v="2, 3"/>
    <x v="2"/>
    <s v="GUEVARA JOHANA"/>
    <n v="22826"/>
    <x v="3"/>
    <m/>
    <m/>
    <s v="28 oct: en elaboración de pliego_x000a_11 nov: a espera del acta de preguntas, respuestas y aclaraciones"/>
    <m/>
    <m/>
    <n v="0"/>
    <m/>
    <m/>
    <m/>
    <m/>
    <m/>
    <m/>
  </r>
  <r>
    <x v="4"/>
    <m/>
    <n v="730"/>
    <s v="SI"/>
    <s v="CARTUCHOS MAGENTA PARA PLOTER HP DESIGNJET T 120 DE 24 PULGADAS.1050500"/>
    <s v="6400034 "/>
    <n v="389120145"/>
    <s v="BIEN"/>
    <s v="Común"/>
    <x v="0"/>
    <s v="Normalizado"/>
    <s v="SUBASTA INVERSA ELECTRÓNICA"/>
    <s v="CARTUCHOS MAGENTA PARA PLOTER HP DESIGNJET T 120 DE 24 PULGADAS."/>
    <n v="10"/>
    <n v="50"/>
    <n v="500"/>
    <s v="2, 3"/>
    <x v="2"/>
    <s v="GUEVARA JOHANA"/>
    <n v="22826"/>
    <x v="3"/>
    <m/>
    <m/>
    <s v="28 oct: en elaboración de pliego_x000a_11 nov: a espera del acta de preguntas, respuestas y aclaraciones"/>
    <m/>
    <m/>
    <n v="0"/>
    <m/>
    <m/>
    <m/>
    <m/>
    <m/>
    <m/>
  </r>
  <r>
    <x v="4"/>
    <m/>
    <n v="731"/>
    <s v="SI"/>
    <s v="CARTUCHOS AMARILLO PARA PLOTER HP DESIGNJET T 120 DE 24 PULGADAS REF_x000a_CZ132A_x000a_1050500"/>
    <s v="6400034 "/>
    <n v="389120145"/>
    <s v="BIEN"/>
    <s v="Común"/>
    <x v="0"/>
    <s v="Normalizado"/>
    <s v="SUBASTA INVERSA ELECTRÓNICA"/>
    <s v="CARTUCHOS AMARILLO PARA PLOTER HP DESIGNJET T 120 DE 24 PULGADAS REF_x000a_CZ132A_x000a_"/>
    <n v="10"/>
    <n v="50"/>
    <n v="500"/>
    <s v="2, 3"/>
    <x v="2"/>
    <s v="GUEVARA JOHANA"/>
    <n v="22826"/>
    <x v="3"/>
    <m/>
    <m/>
    <s v="28 oct: en elaboración de pliego_x000a_11 nov: a espera del acta de preguntas, respuestas y aclaraciones"/>
    <m/>
    <m/>
    <n v="0"/>
    <m/>
    <m/>
    <m/>
    <m/>
    <m/>
    <m/>
  </r>
  <r>
    <x v="4"/>
    <m/>
    <n v="732"/>
    <s v="SI"/>
    <s v="LLAVE MIXTA ANGULADA TIPO TRINQUETE (RACHET), 15 GRADOS - 12 PUNTOS, JUEGO DE 10 PIEZAS, DE 10 A 19 MM4125500"/>
    <n v="3230037"/>
    <n v="429212011"/>
    <s v="BIEN"/>
    <s v="Común"/>
    <x v="0"/>
    <s v="Normalizado"/>
    <s v="SUBASTA INVERSA ELECTRÓNICA"/>
    <s v="LLAVE MIXTA ANGULADA TIPO TRINQUETE (RACHET), 15 GRADOS - 12 PUNTOS, JUEGO DE 10 PIEZAS, DE 10 A 19 MM"/>
    <n v="4"/>
    <n v="125"/>
    <m/>
    <s v="2, 3"/>
    <x v="1"/>
    <m/>
    <m/>
    <x v="1"/>
    <m/>
    <m/>
    <m/>
    <m/>
    <m/>
    <n v="0"/>
    <s v="ELIMINADO"/>
    <s v="194  0296"/>
    <d v="2021-12-22T00:00:00"/>
    <m/>
    <m/>
    <m/>
  </r>
  <r>
    <x v="4"/>
    <m/>
    <n v="733"/>
    <s v="SI"/>
    <s v="MASCARA DE PROTECCIÓN FACIAL TRANSPARENTE1145495"/>
    <n v="3230037"/>
    <n v="481600921"/>
    <s v="BIEN"/>
    <s v="Común"/>
    <x v="0"/>
    <m/>
    <s v="SUBASTA INVERSA ELECTRÓNICA"/>
    <s v="MASCARA DE PROTECCIÓN FACIAL TRANSPARENTE"/>
    <n v="11"/>
    <n v="45"/>
    <m/>
    <s v="2, 3"/>
    <x v="1"/>
    <m/>
    <m/>
    <x v="1"/>
    <m/>
    <m/>
    <m/>
    <m/>
    <m/>
    <n v="0"/>
    <s v="ELIMINADO"/>
    <s v="194  0296"/>
    <d v="2021-12-22T00:00:00"/>
    <m/>
    <m/>
    <m/>
  </r>
  <r>
    <x v="4"/>
    <m/>
    <n v="734"/>
    <s v="SI"/>
    <s v="SOLDADORA ELÉCTRICA DE 200 A, 110 220 V AC, 60 HZ2247,27494,54"/>
    <s v="3230037"/>
    <s v="442320921"/>
    <s v="BIEN"/>
    <s v="Común"/>
    <x v="0"/>
    <m/>
    <s v="SUBASTA INVERSA ELECTRÓNICA"/>
    <s v="SOLDADORA ELÉCTRICA DE 200 A, 110 220 V AC, 60 HZ"/>
    <s v="2"/>
    <n v="247.27"/>
    <m/>
    <s v="2, 3"/>
    <x v="1"/>
    <m/>
    <m/>
    <x v="1"/>
    <m/>
    <m/>
    <m/>
    <m/>
    <m/>
    <n v="0"/>
    <s v="ELIMINADO"/>
    <s v="194  0296"/>
    <d v="2021-12-22T00:00:00"/>
    <m/>
    <m/>
    <m/>
  </r>
  <r>
    <x v="4"/>
    <s v="DTH"/>
    <n v="735"/>
    <s v="SI"/>
    <s v="CONJUNTO DE VESTIR PARA ENFERMERA A Y TECNÓLOGO MÉDICO1925,95493,05"/>
    <s v="3100034 "/>
    <n v="881220013"/>
    <s v="BIEN"/>
    <s v="Común"/>
    <x v="0"/>
    <s v="Normalizado"/>
    <s v="CATÁLOGO ELECTRÓNICO"/>
    <s v="CONJUNTO DE VESTIR PARA ENFERMERA A Y TECNÓLOGO MÉDICO"/>
    <n v="23"/>
    <n v="23.17"/>
    <n v="532.91000000000008"/>
    <n v="3"/>
    <x v="2"/>
    <s v="LARCO DIMARY"/>
    <n v="23027"/>
    <x v="2"/>
    <m/>
    <m/>
    <m/>
    <m/>
    <m/>
    <n v="0"/>
    <s v="MODIFICADO"/>
    <n v="128"/>
    <d v="2021-10-26T00:00:00"/>
    <m/>
    <m/>
    <m/>
  </r>
  <r>
    <x v="4"/>
    <m/>
    <n v="736"/>
    <s v="SI"/>
    <s v="ZAPATO DE MUJER DE CUERO TIPO MOCASÍN-ENFERMERA U OFICINA861,6492,8"/>
    <s v="3100034 "/>
    <n v="295200114"/>
    <s v="BIEN"/>
    <s v="Común"/>
    <x v="0"/>
    <s v="Normalizado"/>
    <s v="CATÁLOGO ELECTRÓNICO"/>
    <s v="ZAPATO DE MUJER DE CUERO TIPO MOCASÍN-ENFERMERA U OFICINA"/>
    <n v="8"/>
    <n v="32.270000000000003"/>
    <n v="258.16000000000003"/>
    <n v="3"/>
    <x v="2"/>
    <s v="LARCO DIMARY"/>
    <n v="23031"/>
    <x v="2"/>
    <m/>
    <m/>
    <m/>
    <m/>
    <m/>
    <n v="0"/>
    <s v="MODIFICADO"/>
    <n v="128"/>
    <d v="2021-10-26T00:00:00"/>
    <m/>
    <m/>
    <m/>
  </r>
  <r>
    <x v="4"/>
    <m/>
    <n v="737"/>
    <s v="SI"/>
    <s v="RESALTADOR VARIOS COLORES8520,57485,64"/>
    <s v="6400034 "/>
    <n v="36990001139"/>
    <s v="BIEN"/>
    <s v="Común"/>
    <x v="0"/>
    <s v="Normalizado"/>
    <s v="CATÁLOGO ELECTRÓNICO"/>
    <s v="RESALTADOR VARIOS COLORES"/>
    <n v="852"/>
    <n v="0.56999999999999995"/>
    <n v="485.64"/>
    <s v="1, 2"/>
    <x v="2"/>
    <m/>
    <n v="22578"/>
    <x v="3"/>
    <m/>
    <m/>
    <s v="04/06/2021: Se generaron 14 órdenes de compra"/>
    <m/>
    <m/>
    <n v="0"/>
    <m/>
    <m/>
    <m/>
    <m/>
    <m/>
    <m/>
  </r>
  <r>
    <x v="4"/>
    <s v="DTH"/>
    <n v="738"/>
    <s v="SI"/>
    <s v="MANDIL PARA USO MÉDICO, LABORATORIOS Y OTROS2518,76469"/>
    <s v="3100034 "/>
    <n v="881220013"/>
    <s v="BIEN"/>
    <s v="Común"/>
    <x v="0"/>
    <s v="Normalizado"/>
    <s v="CATÁLOGO ELECTRÓNICO"/>
    <s v="MANDIL PARA USO MÉDICO, LABORATORIOS Y OTROS"/>
    <n v="23"/>
    <n v="16.75"/>
    <n v="385.25"/>
    <n v="3"/>
    <x v="2"/>
    <s v="LARCO DIMARY"/>
    <n v="23026"/>
    <x v="2"/>
    <m/>
    <m/>
    <m/>
    <m/>
    <m/>
    <n v="0"/>
    <s v="MODIFICADO"/>
    <n v="128"/>
    <d v="2021-10-26T00:00:00"/>
    <m/>
    <m/>
    <m/>
  </r>
  <r>
    <x v="4"/>
    <m/>
    <n v="739"/>
    <s v="SI"/>
    <s v="BATERIA RECARGABLE DE 12 V, 7 A H.1239468"/>
    <s v="6400034 "/>
    <n v="464200018"/>
    <s v="BIEN"/>
    <s v="Común"/>
    <x v="0"/>
    <s v="Normalizado"/>
    <s v="SUBASTA INVERSA ELECTRÓNICA"/>
    <s v="BATERIA RECARGABLE DE 12 V, 7 A H."/>
    <n v="12"/>
    <n v="18.2"/>
    <n v="218.39999999999998"/>
    <n v="3"/>
    <x v="2"/>
    <s v="TIPANTA TANIA"/>
    <n v="23045"/>
    <x v="2"/>
    <m/>
    <m/>
    <m/>
    <n v="12"/>
    <n v="18.2"/>
    <n v="218.39999999999998"/>
    <s v="MODIFICADO"/>
    <n v="206"/>
    <d v="2021-11-17T00:00:00"/>
    <m/>
    <m/>
    <m/>
  </r>
  <r>
    <x v="4"/>
    <m/>
    <n v="740"/>
    <s v="SI"/>
    <s v="CARTUCHO NEGRO PARA PLOTER HP DESIGNJET T 120 DE 24 PULGADAS858464"/>
    <s v="6400034 "/>
    <n v="389120145"/>
    <s v="BIEN"/>
    <s v="Común"/>
    <x v="0"/>
    <s v="Normalizado"/>
    <s v="SUBASTA INVERSA ELECTRÓNICA"/>
    <s v="CARTUCHO NEGRO PARA PLOTER HP DESIGNJET T 120 DE 24 PULGADAS"/>
    <n v="8"/>
    <n v="58"/>
    <n v="464"/>
    <s v="2, 3"/>
    <x v="2"/>
    <s v="GUEVARA JOHANA"/>
    <n v="22826"/>
    <x v="3"/>
    <m/>
    <m/>
    <s v="28 oct: en elaboración de pliego_x000a_11 nov: a espera del acta de preguntas, respuestas y aclaraciones"/>
    <m/>
    <m/>
    <n v="0"/>
    <m/>
    <m/>
    <m/>
    <m/>
    <m/>
    <m/>
  </r>
  <r>
    <x v="4"/>
    <m/>
    <n v="741"/>
    <s v="SI"/>
    <s v="CARTUCHO DE TINTA DESIGNJET HP 728 DE 300 ML NEGRO MATE REF:  F9J68A2230460"/>
    <s v="6400034 "/>
    <n v="389120145"/>
    <s v="BIEN"/>
    <s v="Común"/>
    <x v="0"/>
    <s v="Normalizado"/>
    <s v="SUBASTA INVERSA ELECTRÓNICA"/>
    <s v="CARTUCHO DE TINTA DESIGNJET HP 728 DE 300 ML NEGRO MATE REF:  F9J68A"/>
    <n v="2"/>
    <n v="230"/>
    <n v="460"/>
    <s v="2, 3"/>
    <x v="2"/>
    <s v="GUEVARA JOHANA"/>
    <n v="22826"/>
    <x v="3"/>
    <m/>
    <m/>
    <s v="28 oct: en elaboración de pliego_x000a_11 nov: a espera del acta de preguntas, respuestas y aclaraciones"/>
    <m/>
    <m/>
    <n v="0"/>
    <m/>
    <m/>
    <m/>
    <m/>
    <m/>
    <m/>
  </r>
  <r>
    <x v="4"/>
    <m/>
    <n v="742"/>
    <s v="SI"/>
    <s v="DADO DE 6 PUNTAS, MANDO 1 4 Pulg.  RACHAS , JUEGO DE 37 PIEZAS. EN PULGADAS1458,08458,08"/>
    <s v="3220037 "/>
    <n v="442320911"/>
    <s v="BIEN"/>
    <s v="Común"/>
    <x v="0"/>
    <s v="Normalizado"/>
    <s v="ÍNFIMA CUANTÍA"/>
    <s v="DADO DE 6 PUNTAS, MANDO 1 4 Pulg.  RACHAS , JUEGO DE 37 PIEZAS. EN PULGADAS"/>
    <n v="1"/>
    <n v="458.08"/>
    <n v="458.08"/>
    <s v="2, 3"/>
    <x v="1"/>
    <m/>
    <m/>
    <x v="0"/>
    <m/>
    <m/>
    <m/>
    <m/>
    <m/>
    <n v="0"/>
    <m/>
    <m/>
    <m/>
    <m/>
    <m/>
    <m/>
  </r>
  <r>
    <x v="4"/>
    <m/>
    <n v="743"/>
    <s v="SI"/>
    <s v="SOBRE MEMBRETADO LOGOTIPO Y DIRECCIONES 357 X 280 MM.17450,26453,7"/>
    <s v="6400034 "/>
    <n v="321920222"/>
    <s v="BIEN"/>
    <s v="Común"/>
    <x v="0"/>
    <s v="Normalizado"/>
    <s v="SUBASTA INVERSA ELECTRÓNICA"/>
    <s v="SOBRE MEMBRETADO LOGOTIPO Y DIRECCIONES 357 X 280 MM."/>
    <n v="1745"/>
    <n v="0.26"/>
    <n v="453.7"/>
    <s v="2, 3"/>
    <x v="2"/>
    <m/>
    <n v="22917"/>
    <x v="0"/>
    <m/>
    <m/>
    <m/>
    <m/>
    <m/>
    <n v="0"/>
    <m/>
    <m/>
    <m/>
    <m/>
    <m/>
    <m/>
  </r>
  <r>
    <x v="4"/>
    <m/>
    <n v="744"/>
    <s v="SI"/>
    <s v="SWITCH 24 V. CON LUZ PILOTO. REF. SIMILAR O SUPERIOR A S8459-010701045450"/>
    <s v="3220031 "/>
    <n v="462120212"/>
    <s v="BIEN"/>
    <s v="Común"/>
    <x v="0"/>
    <s v="Normalizado"/>
    <s v="SUBASTA INVERSA ELECTRÓNICA"/>
    <s v="SWITCH 24 V. CON LUZ PILOTO. REF. SIMILAR O SUPERIOR A S8459-01070"/>
    <n v="10"/>
    <n v="45"/>
    <m/>
    <s v="2, 3"/>
    <x v="1"/>
    <m/>
    <m/>
    <x v="1"/>
    <m/>
    <m/>
    <m/>
    <m/>
    <m/>
    <n v="0"/>
    <s v="ELIMINADO"/>
    <s v="218  0256"/>
    <d v="2021-12-22T00:00:00"/>
    <m/>
    <m/>
    <m/>
  </r>
  <r>
    <x v="4"/>
    <m/>
    <n v="745"/>
    <s v="SI"/>
    <s v="BANCO ESCALERA PLÁSTICA3015450"/>
    <n v="3230037"/>
    <n v="389993332"/>
    <s v="BIEN"/>
    <s v="Común"/>
    <x v="0"/>
    <m/>
    <s v="SUBASTA INVERSA ELECTRÓNICA"/>
    <s v="BANCO ESCALERA PLÁSTICA"/>
    <n v="30"/>
    <n v="15"/>
    <m/>
    <s v="2, 3"/>
    <x v="1"/>
    <m/>
    <m/>
    <x v="1"/>
    <m/>
    <m/>
    <m/>
    <m/>
    <m/>
    <n v="0"/>
    <s v="ELIMINADO"/>
    <s v="194  0296"/>
    <d v="2021-12-22T00:00:00"/>
    <m/>
    <m/>
    <m/>
  </r>
  <r>
    <x v="5"/>
    <m/>
    <n v="745"/>
    <s v="SI"/>
    <s v="BANCO ESCALERA PLÁSTICA3015450"/>
    <s v="5140037 "/>
    <s v="389993332"/>
    <s v="BIEN"/>
    <s v="Común"/>
    <x v="0"/>
    <s v="Normalizado"/>
    <s v="ÍNFIMA CUANTÍA"/>
    <s v="BANCO ESCALERA PLÁSTICA"/>
    <n v="30"/>
    <n v="15"/>
    <m/>
    <s v="2, 3"/>
    <x v="1"/>
    <m/>
    <m/>
    <x v="1"/>
    <m/>
    <m/>
    <m/>
    <m/>
    <m/>
    <n v="0"/>
    <s v="ELIMINADO"/>
    <n v="194"/>
    <m/>
    <m/>
    <m/>
    <m/>
  </r>
  <r>
    <x v="4"/>
    <m/>
    <n v="746"/>
    <s v="SI"/>
    <s v="ESCALERA EXTENSIBLE FIBRA DE VIDRIO DE 3 M. DE LONG. DOS SECCIONES.2222,77445,54"/>
    <n v="3230037"/>
    <n v="389993332"/>
    <s v="BIEN"/>
    <s v="Común"/>
    <x v="0"/>
    <m/>
    <s v="SUBASTA INVERSA ELECTRÓNICA"/>
    <s v="ESCALERA EXTENSIBLE FIBRA DE VIDRIO DE 3 M. DE LONG. DOS SECCIONES."/>
    <n v="2"/>
    <n v="222.77"/>
    <m/>
    <s v="2, 3"/>
    <x v="1"/>
    <m/>
    <m/>
    <x v="1"/>
    <m/>
    <m/>
    <m/>
    <m/>
    <m/>
    <n v="0"/>
    <s v="ELIMINADO"/>
    <s v="194  0256"/>
    <d v="2021-12-22T00:00:00"/>
    <m/>
    <m/>
    <m/>
  </r>
  <r>
    <x v="4"/>
    <m/>
    <n v="747"/>
    <s v="SI"/>
    <s v="PORTAHERRAMIENTAS PARA ELECTRICISTA DE 18 BOLSILLOS SERIE POWERLINE Cat. No. 5719673,32439,92"/>
    <n v="3230037"/>
    <n v="292201115"/>
    <s v="BIEN"/>
    <s v="Común"/>
    <x v="0"/>
    <m/>
    <s v="SUBASTA INVERSA ELECTRÓNICA"/>
    <s v="PORTAHERRAMIENTAS PARA ELECTRICISTA DE 18 BOLSILLOS SERIE POWERLINE Cat. No. 5719"/>
    <n v="6"/>
    <n v="73.319999999999993"/>
    <m/>
    <s v="2, 3"/>
    <x v="1"/>
    <m/>
    <m/>
    <x v="1"/>
    <m/>
    <m/>
    <m/>
    <m/>
    <m/>
    <n v="0"/>
    <s v="ELIMINADO"/>
    <s v="194  0256"/>
    <d v="2021-12-22T00:00:00"/>
    <m/>
    <m/>
    <m/>
  </r>
  <r>
    <x v="4"/>
    <m/>
    <n v="748"/>
    <s v="SI"/>
    <s v="MULTÍMETRO DIGITAL, ESCALAS  0  600 V, 80 A, 10 KOHMIO, DE PRECISIÓN2218,4436,8"/>
    <n v="3230037"/>
    <n v="482430011"/>
    <s v="BIEN"/>
    <s v="Común"/>
    <x v="0"/>
    <m/>
    <s v="SUBASTA INVERSA ELECTRÓNICA"/>
    <s v="MULTÍMETRO DIGITAL, ESCALAS  0  600 V, 80 A, 10 KOHMIO, DE PRECISIÓN"/>
    <n v="2"/>
    <n v="218.4"/>
    <m/>
    <s v="2, 3"/>
    <x v="1"/>
    <m/>
    <m/>
    <x v="1"/>
    <m/>
    <m/>
    <m/>
    <m/>
    <m/>
    <n v="0"/>
    <s v="ELIMINADO"/>
    <s v="194  0296"/>
    <d v="2021-12-22T00:00:00"/>
    <m/>
    <m/>
    <m/>
  </r>
  <r>
    <x v="4"/>
    <m/>
    <n v="749"/>
    <s v="SI"/>
    <s v="REMACHE POP DE ALUMINIO DE 3 16 Pulg. X 1 2 Pulg.10000,42420"/>
    <s v="3220031 "/>
    <n v="42999081063"/>
    <s v="BIEN"/>
    <s v="Común"/>
    <x v="0"/>
    <s v="Normalizado"/>
    <s v="ÍNFIMA CUANTÍA"/>
    <s v="REMACHE POP DE ALUMINIO DE 3 16 Pulg. X 1 2 Pulg."/>
    <n v="1000"/>
    <n v="0.42"/>
    <n v="420"/>
    <s v="2, 3"/>
    <x v="1"/>
    <m/>
    <m/>
    <x v="0"/>
    <m/>
    <m/>
    <m/>
    <m/>
    <m/>
    <n v="0"/>
    <s v="MODIFICADO"/>
    <n v="218"/>
    <m/>
    <m/>
    <m/>
    <m/>
  </r>
  <r>
    <x v="4"/>
    <m/>
    <n v="750"/>
    <s v="SI"/>
    <s v="ALFOMBRA PLASTICA TIPO MUSGO1420420"/>
    <s v="6400034 "/>
    <n v="39200112"/>
    <s v="BIEN"/>
    <s v="Común"/>
    <x v="0"/>
    <s v="Normalizado"/>
    <s v="ÍNFIMA CUANTÍA"/>
    <s v="ALFOMBRA PLASTICA TIPO MUSGO"/>
    <n v="30"/>
    <n v="18.260000000000002"/>
    <n v="547.80000000000007"/>
    <n v="3"/>
    <x v="1"/>
    <m/>
    <m/>
    <x v="0"/>
    <m/>
    <m/>
    <m/>
    <m/>
    <m/>
    <n v="0"/>
    <s v="MODIFICADO"/>
    <n v="206"/>
    <d v="2021-11-17T00:00:00"/>
    <m/>
    <m/>
    <m/>
  </r>
  <r>
    <x v="4"/>
    <m/>
    <n v="751"/>
    <s v="SI"/>
    <s v="REMACHADORA MANUAL PARA REMACHE POP1430420"/>
    <n v="3230037"/>
    <n v="442310019"/>
    <s v="BIEN"/>
    <s v="Común"/>
    <x v="0"/>
    <m/>
    <s v="SUBASTA INVERSA ELECTRÓNICA"/>
    <s v="REMACHADORA MANUAL PARA REMACHE POP"/>
    <n v="14"/>
    <n v="30"/>
    <m/>
    <s v="2, 3"/>
    <x v="1"/>
    <m/>
    <m/>
    <x v="1"/>
    <m/>
    <m/>
    <m/>
    <m/>
    <m/>
    <n v="0"/>
    <s v="ELIMINADO"/>
    <s v="194  0296"/>
    <d v="2021-12-22T00:00:00"/>
    <m/>
    <m/>
    <m/>
  </r>
  <r>
    <x v="3"/>
    <m/>
    <n v="751"/>
    <s v="SI"/>
    <s v="REMACHADORA MANUAL PARA REMACHE POP1430420"/>
    <s v="4300031 "/>
    <n v="442310019"/>
    <s v="BIEN"/>
    <s v="Común"/>
    <x v="0"/>
    <s v="Normalizado"/>
    <s v="ÍNFIMA CUANTÍA"/>
    <s v="REMACHADORA MANUAL PARA REMACHE POP"/>
    <n v="4"/>
    <n v="30"/>
    <m/>
    <s v="1, 2"/>
    <x v="1"/>
    <m/>
    <m/>
    <x v="1"/>
    <m/>
    <m/>
    <m/>
    <m/>
    <m/>
    <n v="0"/>
    <s v="ELIMINADO"/>
    <n v="194"/>
    <m/>
    <m/>
    <m/>
    <m/>
  </r>
  <r>
    <x v="4"/>
    <m/>
    <n v="752"/>
    <s v="SI"/>
    <s v="ELECTRODO E-6011, DIAMETRO 3/32 Pulg.1004,15415"/>
    <s v="3220031 "/>
    <n v="429500011"/>
    <s v="BIEN"/>
    <s v="Común"/>
    <x v="0"/>
    <s v="Normalizado"/>
    <s v="SUBASTA INVERSA ELECTRÓNICA"/>
    <s v="ELECTRODO E-6011, DIAMETRO 3/32 Pulg."/>
    <n v="100"/>
    <n v="4.1500000000000004"/>
    <n v="415.00000000000006"/>
    <s v="2, 3"/>
    <x v="2"/>
    <s v="LARCO DIMARY"/>
    <n v="22632"/>
    <x v="3"/>
    <d v="2021-10-18T00:00:00"/>
    <m/>
    <s v="Publicado el 05/11/21; se encuentra en preguntas, respuestas y aclaraciones"/>
    <m/>
    <m/>
    <n v="0"/>
    <s v="MODIFICADO"/>
    <n v="218"/>
    <m/>
    <m/>
    <m/>
    <m/>
  </r>
  <r>
    <x v="4"/>
    <m/>
    <n v="753"/>
    <s v="SI"/>
    <s v="CARPETA DE CARTULINA CON LOGOTIPO, SEGUNDA POSICION, BLANCA34480,12413,76"/>
    <s v="6400034 "/>
    <n v="326000217"/>
    <s v="BIEN"/>
    <s v="Común"/>
    <x v="0"/>
    <s v="Normalizado"/>
    <s v="SUBASTA INVERSA ELECTRÓNICA"/>
    <s v="CARPETA DE CARTULINA CON LOGOTIPO, SEGUNDA POSICION, BLANCA"/>
    <n v="3448"/>
    <n v="0.12"/>
    <n v="413.76"/>
    <s v="2, 3"/>
    <x v="2"/>
    <m/>
    <n v="22917"/>
    <x v="0"/>
    <m/>
    <m/>
    <m/>
    <m/>
    <m/>
    <n v="0"/>
    <m/>
    <m/>
    <m/>
    <m/>
    <m/>
    <m/>
  </r>
  <r>
    <x v="4"/>
    <m/>
    <n v="754"/>
    <s v="SI"/>
    <s v="ENGRAPADORA METALICA DE ESCRITORIO705,72400,4"/>
    <s v="6400034 "/>
    <n v="3699000188"/>
    <s v="BIEN"/>
    <s v="Común"/>
    <x v="0"/>
    <s v="Normalizado"/>
    <s v="CATÁLOGO ELECTRÓNICO"/>
    <s v="ENGRAPADORA METALICA DE ESCRITORIO"/>
    <n v="70"/>
    <n v="5.72"/>
    <n v="400.4"/>
    <s v="2, 3"/>
    <x v="1"/>
    <m/>
    <m/>
    <x v="0"/>
    <m/>
    <m/>
    <m/>
    <m/>
    <m/>
    <n v="0"/>
    <m/>
    <m/>
    <m/>
    <m/>
    <m/>
    <m/>
  </r>
  <r>
    <x v="4"/>
    <m/>
    <n v="755"/>
    <s v="SI"/>
    <s v="SIERRA CIRCULAR DE 7 1/4 &quot;2200400"/>
    <s v="3230037"/>
    <s v="442220015"/>
    <s v="BIEN"/>
    <s v="Común"/>
    <x v="0"/>
    <m/>
    <s v="SUBASTA INVERSA ELECTRÓNICA"/>
    <s v="SIERRA CIRCULAR DE 7 1/4 &quot;"/>
    <s v="2"/>
    <n v="200"/>
    <m/>
    <s v="2, 3"/>
    <x v="1"/>
    <m/>
    <m/>
    <x v="1"/>
    <m/>
    <m/>
    <m/>
    <m/>
    <m/>
    <n v="0"/>
    <s v="ELIMINADO"/>
    <s v="194  0296"/>
    <d v="2021-12-22T00:00:00"/>
    <m/>
    <m/>
    <m/>
  </r>
  <r>
    <x v="4"/>
    <m/>
    <n v="756"/>
    <s v="SI"/>
    <s v="ESTACIÓN DE SOLDAR, TEMPERATURA REGULABLE, CON CAUTÍN PISTOLA DE AIRE CALIENTE2200400"/>
    <n v="3230037"/>
    <n v="442400111"/>
    <s v="BIEN"/>
    <s v="Común"/>
    <x v="0"/>
    <m/>
    <s v="SUBASTA INVERSA ELECTRÓNICA"/>
    <s v="ESTACIÓN DE SOLDAR, TEMPERATURA REGULABLE, CON CAUTÍN PISTOLA DE AIRE CALIENTE"/>
    <n v="2"/>
    <n v="200"/>
    <m/>
    <s v="2, 3"/>
    <x v="1"/>
    <m/>
    <m/>
    <x v="1"/>
    <m/>
    <m/>
    <m/>
    <m/>
    <m/>
    <n v="0"/>
    <s v="ELIMINADO"/>
    <s v="194  0296"/>
    <d v="2021-12-22T00:00:00"/>
    <m/>
    <m/>
    <m/>
  </r>
  <r>
    <x v="4"/>
    <m/>
    <n v="757"/>
    <s v="SI"/>
    <s v="BATERIA DE 9 V, ALCALINA984,08399,84"/>
    <s v="6400034 "/>
    <n v="464200019"/>
    <s v="BIEN"/>
    <s v="Común"/>
    <x v="0"/>
    <s v="Normalizado"/>
    <s v="ÍNFIMA CUANTÍA"/>
    <s v="BATERIA DE 9 V, ALCALINA"/>
    <n v="98"/>
    <n v="4.08"/>
    <n v="399.84000000000003"/>
    <s v="1, 2"/>
    <x v="1"/>
    <m/>
    <m/>
    <x v="0"/>
    <m/>
    <m/>
    <m/>
    <m/>
    <m/>
    <n v="0"/>
    <m/>
    <m/>
    <m/>
    <m/>
    <m/>
    <m/>
  </r>
  <r>
    <x v="4"/>
    <m/>
    <n v="758"/>
    <s v="SI"/>
    <s v="PERNO DE ACERO  5 8 Pulg. X 2 1 2 Pulg. 11-UNC GRADO 8, TROPICALIZADO,  BOLT REF1003,95395"/>
    <s v="3220031 "/>
    <n v="429990832"/>
    <s v="BIEN"/>
    <s v="Común"/>
    <x v="0"/>
    <s v="Normalizado"/>
    <s v="ÍNFIMA CUANTÍA"/>
    <s v="PERNO DE ACERO  5 8 Pulg. X 2 1 2 Pulg. 11-UNC GRADO 8, TROPICALIZADO,  BOLT REF"/>
    <n v="100"/>
    <n v="3.95"/>
    <n v="395"/>
    <s v="2, 3"/>
    <x v="1"/>
    <m/>
    <m/>
    <x v="0"/>
    <m/>
    <m/>
    <m/>
    <m/>
    <m/>
    <n v="0"/>
    <s v="MODIFICADO"/>
    <n v="218"/>
    <m/>
    <m/>
    <m/>
    <m/>
  </r>
  <r>
    <x v="4"/>
    <m/>
    <n v="759"/>
    <s v="SI"/>
    <s v="ESLINGA SINTÉTICA PLANA 2 Pulg. X 2 MTS X 2TN1428392"/>
    <n v="3230037"/>
    <n v="429410015"/>
    <s v="BIEN"/>
    <s v="Común"/>
    <x v="0"/>
    <m/>
    <s v="SUBASTA INVERSA ELECTRÓNICA"/>
    <s v="ESLINGA SINTÉTICA PLANA 2 Pulg. X 2 MTS X 2TN"/>
    <n v="14"/>
    <n v="28"/>
    <m/>
    <s v="2, 3"/>
    <x v="1"/>
    <m/>
    <m/>
    <x v="1"/>
    <m/>
    <m/>
    <m/>
    <m/>
    <m/>
    <n v="0"/>
    <s v="ELIMINADO"/>
    <s v="194  0296"/>
    <d v="2021-12-22T00:00:00"/>
    <m/>
    <m/>
    <m/>
  </r>
  <r>
    <x v="4"/>
    <m/>
    <n v="760"/>
    <s v="SI"/>
    <s v="MASCARA FACIAL ANTIGÁS COMPLETA CON BOTE Y COPA NASAL, PROTECCIÓN DE DILUYENTES2196392"/>
    <n v="3230037"/>
    <n v="481600922"/>
    <s v="BIEN"/>
    <s v="Común"/>
    <x v="0"/>
    <m/>
    <s v="SUBASTA INVERSA ELECTRÓNICA"/>
    <s v="MASCARA FACIAL ANTIGÁS COMPLETA CON BOTE Y COPA NASAL, PROTECCIÓN DE DILUYENTES"/>
    <n v="2"/>
    <n v="196"/>
    <m/>
    <s v="2, 3"/>
    <x v="1"/>
    <m/>
    <m/>
    <x v="1"/>
    <m/>
    <m/>
    <m/>
    <m/>
    <m/>
    <n v="0"/>
    <s v="ELIMINADO"/>
    <s v="194  0296"/>
    <d v="2021-12-22T00:00:00"/>
    <m/>
    <m/>
    <m/>
  </r>
  <r>
    <x v="4"/>
    <m/>
    <n v="761"/>
    <s v="SI"/>
    <s v="ESCALERA DE ALUMINIO PATA DE GALLO, LARGO_x000a_1.8 METROS3130390"/>
    <n v="3230037"/>
    <n v="4299925210"/>
    <s v="BIEN"/>
    <s v="Común"/>
    <x v="0"/>
    <s v="Normalizado"/>
    <s v="SUBASTA INVERSA ELECTRÓNICA"/>
    <s v="ESCALERA DE ALUMINIO PATA DE GALLO, LARGO_x000a_1.8 METROS"/>
    <n v="3"/>
    <n v="130"/>
    <m/>
    <s v="2, 3"/>
    <x v="1"/>
    <m/>
    <m/>
    <x v="1"/>
    <m/>
    <m/>
    <m/>
    <m/>
    <m/>
    <n v="0"/>
    <s v="ELIMINADO"/>
    <s v="194  0296"/>
    <d v="2021-12-22T00:00:00"/>
    <m/>
    <m/>
    <m/>
  </r>
  <r>
    <x v="4"/>
    <m/>
    <n v="762"/>
    <s v="SI"/>
    <s v="TELA1003,89389"/>
    <s v="3130034 "/>
    <n v="4817001110"/>
    <s v="BIEN"/>
    <s v="Común"/>
    <x v="0"/>
    <s v="Normalizado"/>
    <s v="ÍNFIMA CUANTÍA"/>
    <s v="TELA"/>
    <n v="100"/>
    <n v="3.89"/>
    <m/>
    <s v="1, 2"/>
    <x v="1"/>
    <m/>
    <m/>
    <x v="1"/>
    <m/>
    <m/>
    <m/>
    <m/>
    <m/>
    <n v="0"/>
    <s v="ELIMINADO"/>
    <n v="308"/>
    <d v="2021-12-22T00:00:00"/>
    <m/>
    <m/>
    <m/>
  </r>
  <r>
    <x v="4"/>
    <m/>
    <n v="763"/>
    <s v="SI"/>
    <s v="PALANCA DE FUERZA DE_x000a_15 Pulg.496,83387,32"/>
    <n v="3230037"/>
    <n v="4292100117"/>
    <s v="BIEN"/>
    <s v="Común"/>
    <x v="0"/>
    <m/>
    <s v="SUBASTA INVERSA ELECTRÓNICA"/>
    <s v="PALANCA DE FUERZA DE_x000a_15 Pulg."/>
    <n v="4"/>
    <n v="96.83"/>
    <m/>
    <s v="2, 3"/>
    <x v="1"/>
    <m/>
    <m/>
    <x v="1"/>
    <m/>
    <m/>
    <m/>
    <m/>
    <m/>
    <n v="0"/>
    <s v="ELIMINADO"/>
    <s v="194  0296"/>
    <d v="2021-12-22T00:00:00"/>
    <m/>
    <m/>
    <m/>
  </r>
  <r>
    <x v="4"/>
    <m/>
    <n v="764"/>
    <s v="SI"/>
    <s v="PLUMA LIMPIAPARABRISA DE 17 Pulg.537,3386,9"/>
    <s v="3220031 "/>
    <n v="4912905032"/>
    <s v="BIEN"/>
    <s v="Común"/>
    <x v="0"/>
    <s v="Normalizado"/>
    <s v="ÍNFIMA CUANTÍA"/>
    <s v="PLUMA LIMPIAPARABRISA DE 17 Pulg."/>
    <n v="53"/>
    <n v="7.3"/>
    <m/>
    <s v="2, 3"/>
    <x v="1"/>
    <m/>
    <m/>
    <x v="1"/>
    <m/>
    <m/>
    <m/>
    <m/>
    <m/>
    <n v="0"/>
    <s v="ELIMINADO"/>
    <s v="218  0198"/>
    <d v="2021-11-15T00:00:00"/>
    <m/>
    <m/>
    <m/>
  </r>
  <r>
    <x v="4"/>
    <m/>
    <n v="765"/>
    <s v="SI"/>
    <s v="TALADRO MANUAL DE 800 W, 115 V. MANDRIL DE 1/2_x000a_Pulg.2190,4380,8"/>
    <n v="3230037"/>
    <n v="429213013"/>
    <s v="BIEN"/>
    <s v="Común"/>
    <x v="0"/>
    <m/>
    <s v="SUBASTA INVERSA ELECTRÓNICA"/>
    <s v="TALADRO MANUAL DE 800 W, 115 V. MANDRIL DE 1/2_x000a_Pulg."/>
    <n v="2"/>
    <n v="190.4"/>
    <m/>
    <s v="2, 3"/>
    <x v="1"/>
    <m/>
    <m/>
    <x v="1"/>
    <m/>
    <m/>
    <m/>
    <m/>
    <m/>
    <n v="0"/>
    <s v="ELIMINADO"/>
    <s v="194  0296"/>
    <d v="2021-12-22T00:00:00"/>
    <m/>
    <m/>
    <m/>
  </r>
  <r>
    <x v="4"/>
    <m/>
    <n v="766"/>
    <s v="SI"/>
    <s v="LLAVE MIXTA TIPO RACHET, JUEGO DE 14 PIEZAS495380"/>
    <n v="3230037"/>
    <n v="429212012"/>
    <s v="BIEN"/>
    <s v="Común"/>
    <x v="0"/>
    <s v="Normalizado"/>
    <s v="SUBASTA INVERSA ELECTRÓNICA"/>
    <s v="LLAVE MIXTA TIPO RACHET, JUEGO DE 14 PIEZAS"/>
    <n v="4"/>
    <n v="95"/>
    <m/>
    <s v="2, 3"/>
    <x v="1"/>
    <m/>
    <m/>
    <x v="1"/>
    <m/>
    <m/>
    <m/>
    <m/>
    <m/>
    <n v="0"/>
    <s v="MODIFICADO"/>
    <s v="194  0296"/>
    <d v="2021-12-22T00:00:00"/>
    <m/>
    <m/>
    <m/>
  </r>
  <r>
    <x v="4"/>
    <m/>
    <n v="767"/>
    <s v="SI"/>
    <s v="PISTOLA PULVERIZADORA DE 90 PSI1230,24362,88"/>
    <n v="3230037"/>
    <n v="4323004126"/>
    <s v="BIEN"/>
    <s v="Común"/>
    <x v="0"/>
    <m/>
    <s v="SUBASTA INVERSA ELECTRÓNICA"/>
    <s v="PISTOLA PULVERIZADORA DE 90 PSI"/>
    <n v="12"/>
    <n v="30.24"/>
    <m/>
    <s v="2, 3"/>
    <x v="1"/>
    <m/>
    <m/>
    <x v="1"/>
    <m/>
    <m/>
    <m/>
    <m/>
    <m/>
    <n v="0"/>
    <s v="ELIMINADO"/>
    <s v="194  0296"/>
    <d v="2021-12-22T00:00:00"/>
    <m/>
    <m/>
    <m/>
  </r>
  <r>
    <x v="3"/>
    <m/>
    <n v="767"/>
    <s v="SI"/>
    <s v="PISTOLA PULVERIZADORA DE 90 PSI1230,24362,88"/>
    <s v="4210033 4210037 "/>
    <n v="4323004126"/>
    <s v="BIEN"/>
    <s v="Común"/>
    <x v="0"/>
    <s v="Normalizado"/>
    <s v="ÍNFIMA CUANTÍA"/>
    <s v="PISTOLA PULVERIZADORA DE 90 PSI"/>
    <n v="12"/>
    <n v="30.24"/>
    <m/>
    <s v="1, 2, 3"/>
    <x v="1"/>
    <m/>
    <m/>
    <x v="1"/>
    <m/>
    <m/>
    <m/>
    <m/>
    <m/>
    <n v="0"/>
    <s v="ELIMINADO"/>
    <n v="194"/>
    <m/>
    <m/>
    <m/>
    <m/>
  </r>
  <r>
    <x v="4"/>
    <m/>
    <n v="768"/>
    <s v="SI"/>
    <s v="LLANTA 195  65 R15, LABRADO TODO TERRENO490,04360,16"/>
    <s v="3220036 "/>
    <n v="36111001315"/>
    <s v="BIEN"/>
    <s v="Común"/>
    <x v="0"/>
    <s v="Normalizado"/>
    <s v="CATÁLOGO ELECTRÓNICO"/>
    <s v="LLANTA 195  65 R15, LABRADO TODO TERRENO"/>
    <n v="4"/>
    <n v="90.04"/>
    <n v="360.16"/>
    <s v="2, 3"/>
    <x v="2"/>
    <s v="MUÑOZ ANDREA"/>
    <n v="22755"/>
    <x v="3"/>
    <m/>
    <m/>
    <s v="Elaboración y aceptación ordenes de compra "/>
    <m/>
    <m/>
    <n v="0"/>
    <s v="MODIFICADO"/>
    <n v="65"/>
    <m/>
    <m/>
    <m/>
    <m/>
  </r>
  <r>
    <x v="4"/>
    <m/>
    <n v="769"/>
    <s v="SI"/>
    <s v="SOLDADOR ELÉCTRICO MANUAL (CAUTÍN) TIPO LÁPIZ, 120 V, 40 W1230360"/>
    <n v="3230037"/>
    <n v="442320921"/>
    <s v="BIEN"/>
    <s v="Común"/>
    <x v="0"/>
    <m/>
    <s v="SUBASTA INVERSA ELECTRÓNICA"/>
    <s v="SOLDADOR ELÉCTRICO MANUAL (CAUTÍN) TIPO LÁPIZ, 120 V, 40 W"/>
    <n v="12"/>
    <n v="30"/>
    <m/>
    <s v="2, 3"/>
    <x v="1"/>
    <m/>
    <m/>
    <x v="1"/>
    <m/>
    <m/>
    <m/>
    <m/>
    <m/>
    <n v="0"/>
    <s v="ELIMINADO"/>
    <s v="194  0296"/>
    <d v="2021-12-22T00:00:00"/>
    <m/>
    <m/>
    <m/>
  </r>
  <r>
    <x v="4"/>
    <m/>
    <n v="770"/>
    <s v="SI"/>
    <s v="JGO. DESTORNILLADORES DE GOLPE 7 PIEZAS2178,7357,4"/>
    <s v="3230037"/>
    <n v="429213312"/>
    <s v="BIEN"/>
    <s v="Común"/>
    <x v="0"/>
    <m/>
    <s v="SUBASTA INVERSA ELECTRÓNICA"/>
    <s v="JGO. DESTORNILLADORES DE GOLPE 7 PIEZAS"/>
    <n v="2"/>
    <n v="178.7"/>
    <m/>
    <s v="2, 3"/>
    <x v="1"/>
    <m/>
    <m/>
    <x v="1"/>
    <m/>
    <m/>
    <m/>
    <m/>
    <m/>
    <n v="0"/>
    <s v="ELIMINADO"/>
    <s v="194  0296"/>
    <d v="2021-12-22T00:00:00"/>
    <m/>
    <m/>
    <m/>
  </r>
  <r>
    <x v="4"/>
    <m/>
    <n v="771"/>
    <s v="SI"/>
    <s v="PERNO DE ACERO  5 8 Pulg. X 2 Pulg. 11-UNC GRADO 8, TROPICALIZADO,  BOLT REF. 7K1003,55355"/>
    <s v="3220031 "/>
    <n v="429990832"/>
    <s v="BIEN"/>
    <s v="Común"/>
    <x v="0"/>
    <s v="Normalizado"/>
    <s v="ÍNFIMA CUANTÍA"/>
    <s v="PERNO DE ACERO  5 8 Pulg. X 2 Pulg. 11-UNC GRADO 8, TROPICALIZADO,  BOLT REF. 7K"/>
    <n v="100"/>
    <n v="3.55"/>
    <n v="355"/>
    <s v="2, 3"/>
    <x v="1"/>
    <m/>
    <m/>
    <x v="0"/>
    <m/>
    <m/>
    <m/>
    <m/>
    <m/>
    <n v="0"/>
    <s v="MODIFICADO"/>
    <n v="218"/>
    <m/>
    <m/>
    <m/>
    <m/>
  </r>
  <r>
    <x v="4"/>
    <m/>
    <n v="772"/>
    <s v="SI"/>
    <s v="CARPETA DE CARTULINA DE HISTORIA CLINICA POR PACIENTE LOGOTIPO EEQ5000,71355"/>
    <s v="6400034 "/>
    <n v="326000217"/>
    <s v="BIEN"/>
    <s v="Común"/>
    <x v="0"/>
    <s v="Normalizado"/>
    <s v="SUBASTA INVERSA ELECTRÓNICA"/>
    <s v="CARPETA DE CARTULINA DE HISTORIA CLINICA POR PACIENTE LOGOTIPO EEQ"/>
    <n v="500"/>
    <n v="0.71"/>
    <n v="355"/>
    <s v="2, 3"/>
    <x v="2"/>
    <m/>
    <n v="22917"/>
    <x v="0"/>
    <m/>
    <m/>
    <m/>
    <m/>
    <m/>
    <n v="0"/>
    <m/>
    <m/>
    <m/>
    <m/>
    <m/>
    <m/>
  </r>
  <r>
    <x v="4"/>
    <m/>
    <n v="773"/>
    <s v="SI"/>
    <s v="MARCADOR USO INDUSTRIAL COLOR AMARILLO605,9354"/>
    <s v="6400034 "/>
    <n v="3699000124"/>
    <s v="BIEN"/>
    <s v="Común"/>
    <x v="0"/>
    <s v="Normalizado"/>
    <s v="ÍNFIMA CUANTÍA"/>
    <s v="MARCADOR USO INDUSTRIAL COLOR AMARILLO"/>
    <n v="60"/>
    <n v="5.9"/>
    <n v="354"/>
    <s v="1, 2"/>
    <x v="1"/>
    <m/>
    <m/>
    <x v="0"/>
    <m/>
    <m/>
    <m/>
    <m/>
    <m/>
    <n v="0"/>
    <m/>
    <m/>
    <m/>
    <m/>
    <m/>
    <m/>
  </r>
  <r>
    <x v="4"/>
    <m/>
    <n v="774"/>
    <s v="SI"/>
    <s v="LAMPARA HALOGENADA LUZ DE MEDIA. 24 V. 100W. H3.507350"/>
    <s v="3220031 "/>
    <n v="465100211"/>
    <s v="BIEN"/>
    <s v="Común"/>
    <x v="0"/>
    <s v="Normalizado"/>
    <s v="SUBASTA INVERSA ELECTRÓNICA"/>
    <s v="LAMPARA HALOGENADA LUZ DE MEDIA. 24 V. 100W. H3."/>
    <n v="50"/>
    <n v="7"/>
    <n v="350"/>
    <s v="2, 3"/>
    <x v="2"/>
    <s v="LOACHAMIN KATYA"/>
    <n v="22880"/>
    <x v="5"/>
    <m/>
    <m/>
    <s v="Trámite devuelto al especialista para reasignación Secretario 10/11/2021"/>
    <m/>
    <m/>
    <n v="0"/>
    <s v="MODIFICADO"/>
    <n v="218"/>
    <m/>
    <m/>
    <m/>
    <m/>
  </r>
  <r>
    <x v="4"/>
    <m/>
    <n v="775"/>
    <s v="SI"/>
    <s v="MOTOBOMBA P/AGUA 5,5HP 3&quot;&quot;X3&quot;&quot;1350350"/>
    <n v="3230037"/>
    <n v="4315100114"/>
    <s v="BIEN"/>
    <s v="Común"/>
    <x v="0"/>
    <m/>
    <s v="SUBASTA INVERSA ELECTRÓNICA"/>
    <s v="MOTOBOMBA P/AGUA 5,5HP 3&quot;&quot;X3&quot;&quot;"/>
    <n v="1"/>
    <n v="350"/>
    <m/>
    <s v="2, 3"/>
    <x v="1"/>
    <m/>
    <m/>
    <x v="1"/>
    <m/>
    <m/>
    <m/>
    <m/>
    <m/>
    <n v="0"/>
    <s v="ELIMINADO"/>
    <s v="194  0296"/>
    <d v="2021-12-22T00:00:00"/>
    <m/>
    <m/>
    <m/>
  </r>
  <r>
    <x v="4"/>
    <m/>
    <n v="776"/>
    <s v="SI"/>
    <s v="PODADORA DE CÉSPED A GASOLINA  3,5 HP1350350"/>
    <n v="3230037"/>
    <n v="441100311"/>
    <s v="BIEN"/>
    <s v="Común"/>
    <x v="0"/>
    <m/>
    <s v="SUBASTA INVERSA ELECTRÓNICA"/>
    <s v="PODADORA DE CÉSPED A GASOLINA  3,5 HP"/>
    <n v="1"/>
    <n v="350"/>
    <m/>
    <s v="2, 3"/>
    <x v="1"/>
    <m/>
    <m/>
    <x v="1"/>
    <m/>
    <m/>
    <m/>
    <m/>
    <m/>
    <n v="0"/>
    <s v="ELIMINADO"/>
    <s v="194  0296"/>
    <d v="2021-12-22T00:00:00"/>
    <m/>
    <m/>
    <m/>
  </r>
  <r>
    <x v="4"/>
    <m/>
    <n v="777"/>
    <s v="SI"/>
    <s v="CORTASETOS DE 135 GRADOS (SIERRA ELÉCTRICA PORTÁTIL) SIMILAR A HL-KM1350350"/>
    <n v="3230037"/>
    <n v="429211014"/>
    <s v="BIEN"/>
    <s v="Común"/>
    <x v="0"/>
    <m/>
    <s v="SUBASTA INVERSA ELECTRÓNICA"/>
    <s v="CORTASETOS DE 135 GRADOS (SIERRA ELÉCTRICA PORTÁTIL) SIMILAR A HL-KM"/>
    <n v="1"/>
    <n v="350"/>
    <m/>
    <s v="2, 3"/>
    <x v="1"/>
    <m/>
    <m/>
    <x v="1"/>
    <m/>
    <m/>
    <m/>
    <m/>
    <m/>
    <n v="0"/>
    <s v="ELIMINADO"/>
    <s v="194  0296"/>
    <d v="2021-12-22T00:00:00"/>
    <m/>
    <m/>
    <m/>
  </r>
  <r>
    <x v="4"/>
    <m/>
    <n v="778"/>
    <s v="SI"/>
    <s v="MOTOSIERRA, CILINDRADA_x000a_72.2 CC, POTENCIA 5.5 CV, ESPADA 63 CM. MS 381.1350350"/>
    <n v="3230037"/>
    <n v="442310113"/>
    <s v="BIEN"/>
    <s v="Común"/>
    <x v="0"/>
    <m/>
    <s v="SUBASTA INVERSA ELECTRÓNICA"/>
    <s v="MOTOSIERRA, CILINDRADA_x000a_72.2 CC, POTENCIA 5.5 CV, ESPADA 63 CM. MS 381."/>
    <n v="1"/>
    <n v="350"/>
    <m/>
    <s v="2, 3"/>
    <x v="1"/>
    <m/>
    <m/>
    <x v="1"/>
    <m/>
    <m/>
    <m/>
    <m/>
    <m/>
    <n v="0"/>
    <s v="ELIMINADO"/>
    <s v="194  0296"/>
    <d v="2021-12-22T00:00:00"/>
    <m/>
    <m/>
    <m/>
  </r>
  <r>
    <x v="4"/>
    <m/>
    <n v="779"/>
    <s v="SI"/>
    <s v="PODADORA DE ALTURA CON MOTOR DE 36.6 CC DE 1.9 HP1350350"/>
    <n v="3230037"/>
    <n v="441100311"/>
    <s v="BIEN"/>
    <s v="Común"/>
    <x v="0"/>
    <m/>
    <s v="SUBASTA INVERSA ELECTRÓNICA"/>
    <s v="PODADORA DE ALTURA CON MOTOR DE 36.6 CC DE 1.9 HP"/>
    <n v="1"/>
    <n v="350"/>
    <m/>
    <s v="2, 3"/>
    <x v="1"/>
    <m/>
    <m/>
    <x v="1"/>
    <m/>
    <m/>
    <m/>
    <m/>
    <m/>
    <n v="0"/>
    <s v="ELIMINADO"/>
    <s v="194  0296"/>
    <d v="2021-12-22T00:00:00"/>
    <m/>
    <m/>
    <m/>
  </r>
  <r>
    <x v="4"/>
    <m/>
    <n v="780"/>
    <s v="SI"/>
    <s v="SOLDADORA ELÉCTRICA DE 120 V, ESCALA: AMPERAJE_x000a_180/230 A, VOLTAJE_x000a_115/220 V1350350"/>
    <n v="3230037"/>
    <n v="442400111"/>
    <s v="BIEN"/>
    <s v="Común"/>
    <x v="0"/>
    <m/>
    <s v="SUBASTA INVERSA ELECTRÓNICA"/>
    <s v="SOLDADORA ELÉCTRICA DE 120 V, ESCALA: AMPERAJE_x000a_180/230 A, VOLTAJE_x000a_115/220 V"/>
    <n v="1"/>
    <n v="350"/>
    <m/>
    <s v="2, 3"/>
    <x v="1"/>
    <m/>
    <m/>
    <x v="1"/>
    <m/>
    <m/>
    <m/>
    <m/>
    <m/>
    <n v="0"/>
    <s v="ELIMINADO"/>
    <s v="194  0296"/>
    <d v="2021-12-22T00:00:00"/>
    <m/>
    <m/>
    <m/>
  </r>
  <r>
    <x v="4"/>
    <m/>
    <n v="781"/>
    <s v="SI"/>
    <s v="MOTO GUADAÑA DE 2.9 HP (DESBROZADORA DE HIERBA), 29.8 CC, CON MOCHILA.1350350"/>
    <n v="3230037"/>
    <n v="441200011"/>
    <s v="BIEN"/>
    <s v="Común"/>
    <x v="0"/>
    <m/>
    <s v="SUBASTA INVERSA ELECTRÓNICA"/>
    <s v="MOTO GUADAÑA DE 2.9 HP (DESBROZADORA DE HIERBA), 29.8 CC, CON MOCHILA."/>
    <s v="1"/>
    <n v="350"/>
    <m/>
    <s v="2, 3"/>
    <x v="1"/>
    <m/>
    <m/>
    <x v="1"/>
    <m/>
    <m/>
    <m/>
    <m/>
    <m/>
    <n v="0"/>
    <s v="ELIMINADO"/>
    <s v="218  0296"/>
    <d v="2021-12-22T00:00:00"/>
    <m/>
    <m/>
    <m/>
  </r>
  <r>
    <x v="4"/>
    <m/>
    <n v="782"/>
    <s v="SI"/>
    <s v="SEPARADOR PLASTICO ALFABÉTICO TAMAÑO A4 FUNDA 10 UNIDADES2681,3348,4"/>
    <s v="6400034 "/>
    <n v="36990001125"/>
    <s v="BIEN"/>
    <s v="Común"/>
    <x v="0"/>
    <s v="Normalizado"/>
    <s v="CATÁLOGO ELECTRÓNICO"/>
    <s v="SEPARADOR PLASTICO ALFABÉTICO TAMAÑO A4 FUNDA 10 UNIDADES"/>
    <n v="268"/>
    <n v="1.3"/>
    <n v="348.40000000000003"/>
    <s v="1, 2"/>
    <x v="1"/>
    <m/>
    <m/>
    <x v="0"/>
    <m/>
    <m/>
    <m/>
    <m/>
    <m/>
    <n v="0"/>
    <m/>
    <m/>
    <m/>
    <m/>
    <m/>
    <m/>
  </r>
  <r>
    <x v="4"/>
    <m/>
    <n v="783"/>
    <s v="SI"/>
    <s v="GRAPA STANDARD NO. 26 6, CAJA DE 5000 UNIDADES4840,7338,8"/>
    <s v="6400034 "/>
    <n v="4299500127"/>
    <s v="BIEN"/>
    <s v="Común"/>
    <x v="0"/>
    <s v="Normalizado"/>
    <s v="CATÁLOGO ELECTRÓNICO"/>
    <s v="GRAPA STANDARD NO. 26 6, CAJA DE 5000 UNIDADES"/>
    <n v="484"/>
    <n v="0.7"/>
    <n v="338.79999999999995"/>
    <s v="2, 3"/>
    <x v="1"/>
    <m/>
    <m/>
    <x v="0"/>
    <m/>
    <m/>
    <m/>
    <m/>
    <m/>
    <n v="0"/>
    <m/>
    <m/>
    <m/>
    <m/>
    <m/>
    <m/>
  </r>
  <r>
    <x v="4"/>
    <m/>
    <n v="784"/>
    <s v="SI"/>
    <s v="OXIGENO, (CADA CARGA DE 6 METROS CUBICOS)963,52337,92"/>
    <s v="3220031 "/>
    <n v="342100211"/>
    <s v="BIEN"/>
    <s v="Común"/>
    <x v="0"/>
    <s v="Normalizado"/>
    <s v="ÍNFIMA CUANTÍA"/>
    <s v="OXIGENO, (CADA CARGA DE 6 METROS CUBICOS)"/>
    <n v="96"/>
    <n v="3.52"/>
    <n v="337.92"/>
    <s v="2, 3"/>
    <x v="1"/>
    <m/>
    <m/>
    <x v="0"/>
    <m/>
    <m/>
    <m/>
    <m/>
    <m/>
    <n v="0"/>
    <s v="MODIFICADO"/>
    <n v="218"/>
    <m/>
    <m/>
    <m/>
    <m/>
  </r>
  <r>
    <x v="4"/>
    <m/>
    <n v="785"/>
    <s v="SI"/>
    <s v="BATERIA RECARGABLE DE 12 V, 12 A H655,51333,06"/>
    <s v="6400034 "/>
    <n v="464200018"/>
    <s v="BIEN"/>
    <s v="Común"/>
    <x v="0"/>
    <s v="Normalizado"/>
    <s v="SUBASTA INVERSA ELECTRÓNICA"/>
    <s v="BATERIA RECARGABLE DE 12 V, 12 A H"/>
    <n v="6"/>
    <n v="32.36"/>
    <n v="194.16"/>
    <n v="3"/>
    <x v="2"/>
    <s v="TIPANTA TANIA"/>
    <n v="23045"/>
    <x v="2"/>
    <m/>
    <m/>
    <e v="#N/A"/>
    <n v="6"/>
    <n v="32.36"/>
    <n v="194.16"/>
    <s v="MODIFICADO"/>
    <n v="206"/>
    <d v="2021-11-17T00:00:00"/>
    <m/>
    <m/>
    <m/>
  </r>
  <r>
    <x v="4"/>
    <m/>
    <n v="786"/>
    <s v="SI"/>
    <s v="JGO. DE COPAS Y PALANCAS MANDO DE 3/8 DE 7 A 24 MM. (20 PZS)3110330"/>
    <s v="3230037"/>
    <n v="4423209114"/>
    <s v="BIEN"/>
    <s v="Común"/>
    <x v="0"/>
    <s v="Normalizado"/>
    <s v="SUBASTA INVERSA ELECTRÓNICA"/>
    <s v="JGO. DE COPAS Y PALANCAS MANDO DE 3/8 DE 7 A 24 MM. (20 PZS)"/>
    <n v="3"/>
    <n v="110"/>
    <m/>
    <s v="2, 3"/>
    <x v="1"/>
    <m/>
    <m/>
    <x v="1"/>
    <m/>
    <m/>
    <m/>
    <m/>
    <m/>
    <n v="0"/>
    <s v="ELIMINADO"/>
    <s v="194  0296"/>
    <d v="2021-12-22T00:00:00"/>
    <m/>
    <m/>
    <m/>
  </r>
  <r>
    <x v="4"/>
    <m/>
    <n v="787"/>
    <s v="SI"/>
    <s v="GANCHO PARA SOGA DE MANO, CARGA 500 LIBRAS2016320"/>
    <n v="3230037"/>
    <n v="429921712"/>
    <s v="BIEN"/>
    <s v="Común"/>
    <x v="0"/>
    <m/>
    <s v="SUBASTA INVERSA ELECTRÓNICA"/>
    <s v="GANCHO PARA SOGA DE MANO, CARGA 500 LIBRAS"/>
    <n v="20"/>
    <n v="16"/>
    <m/>
    <s v="2, 3"/>
    <x v="1"/>
    <m/>
    <m/>
    <x v="1"/>
    <m/>
    <m/>
    <m/>
    <m/>
    <m/>
    <n v="0"/>
    <s v="ELIMINADO"/>
    <s v="218  0296"/>
    <d v="2021-12-22T00:00:00"/>
    <m/>
    <m/>
    <m/>
  </r>
  <r>
    <x v="4"/>
    <m/>
    <n v="788"/>
    <s v="SI"/>
    <s v="TUERCA DE ACERO 1&quot; 8- UNC GR. 8, SEGURIDAD AUTOTRABA (TROPICALIZADO), (NUT REF. 6K-3632)3010,6318"/>
    <s v="3220031 "/>
    <n v="4299923214"/>
    <s v="BIEN"/>
    <s v="Común"/>
    <x v="0"/>
    <s v="Normalizado"/>
    <s v="ÍNFIMA CUANTÍA"/>
    <s v="TUERCA DE ACERO 1&quot; 8- UNC GR. 8, SEGURIDAD AUTOTRABA (TROPICALIZADO), (NUT REF. 6K-3632)"/>
    <n v="30"/>
    <n v="10.6"/>
    <n v="318"/>
    <s v="2, 3"/>
    <x v="1"/>
    <m/>
    <m/>
    <x v="0"/>
    <m/>
    <m/>
    <m/>
    <m/>
    <m/>
    <n v="0"/>
    <s v="MODIFICADO"/>
    <n v="218"/>
    <m/>
    <m/>
    <m/>
    <m/>
  </r>
  <r>
    <x v="4"/>
    <m/>
    <n v="789"/>
    <s v="SI"/>
    <s v="JGO. DE COPAS Y PALANCAS MANDO DE 3/8 DE 1/4 A 7/8 (14 PZS)3105315"/>
    <s v="3230037"/>
    <n v="4423209114"/>
    <s v="BIEN"/>
    <s v="Común"/>
    <x v="0"/>
    <s v="Normalizado"/>
    <s v="SUBASTA INVERSA ELECTRÓNICA"/>
    <s v="JGO. DE COPAS Y PALANCAS MANDO DE 3/8 DE 1/4 A 7/8 (14 PZS)"/>
    <n v="3"/>
    <n v="105"/>
    <m/>
    <s v="2, 3"/>
    <x v="1"/>
    <m/>
    <m/>
    <x v="1"/>
    <m/>
    <m/>
    <m/>
    <m/>
    <m/>
    <n v="0"/>
    <s v="ELIMINADO"/>
    <s v="194  0296"/>
    <d v="2021-12-22T00:00:00"/>
    <m/>
    <m/>
    <m/>
  </r>
  <r>
    <x v="4"/>
    <m/>
    <n v="790"/>
    <s v="SI"/>
    <s v="AMOLADORA 120 V, 900 W, 7.5 A, 10.000 RPM, DISCO 4 1 2 Pulg.2153,54307,08"/>
    <s v="3230037 "/>
    <n v="442160111"/>
    <s v="BIEN"/>
    <s v="Común"/>
    <x v="0"/>
    <s v="Normalizado"/>
    <s v="ÍNFIMA CUANTÍA"/>
    <s v="AMOLADORA 120 V, 900 W, 7.5 A, 10.000 RPM, DISCO 4 1 2 Pulg."/>
    <n v="2"/>
    <n v="153.54"/>
    <n v="307.08"/>
    <s v="1, 2"/>
    <x v="1"/>
    <m/>
    <m/>
    <x v="0"/>
    <m/>
    <m/>
    <m/>
    <m/>
    <m/>
    <n v="0"/>
    <m/>
    <m/>
    <m/>
    <m/>
    <m/>
    <m/>
  </r>
  <r>
    <x v="3"/>
    <m/>
    <n v="790"/>
    <s v="SI"/>
    <s v="AMOLADORA 120 V, 900 W, 7.5 A, 10.000 RPM, DISCO 4 1 2 Pulg.2153,54307,08"/>
    <s v="4210037 "/>
    <n v="442160111"/>
    <s v="BIEN"/>
    <s v="Común"/>
    <x v="0"/>
    <s v="Normalizado"/>
    <s v="ÍNFIMA CUANTÍA"/>
    <s v="AMOLADORA 120 V, 900 W, 7.5 A, 10.000 RPM, DISCO 4 1 2 Pulg."/>
    <n v="2"/>
    <n v="153.54"/>
    <m/>
    <s v="1, 2"/>
    <x v="1"/>
    <m/>
    <m/>
    <x v="1"/>
    <m/>
    <m/>
    <m/>
    <m/>
    <m/>
    <n v="0"/>
    <s v="ELIMINADO"/>
    <n v="194"/>
    <m/>
    <m/>
    <m/>
    <m/>
  </r>
  <r>
    <x v="4"/>
    <m/>
    <n v="791"/>
    <s v="SI"/>
    <s v="PINTURA LACA EN SPRAY COLOR ROJO, PRESENTACIÓN 12 ONZ.  400 ML 1082,75297"/>
    <s v="3220031 "/>
    <n v="351100111"/>
    <s v="BIEN"/>
    <s v="Común"/>
    <x v="0"/>
    <s v="Normalizado"/>
    <s v="ÍNFIMA CUANTÍA"/>
    <s v="PINTURA LACA EN SPRAY COLOR ROJO, PRESENTACIÓN 12 ONZ.  400 ML "/>
    <n v="108"/>
    <n v="2.75"/>
    <n v="297"/>
    <s v="2, 3"/>
    <x v="1"/>
    <s v="TIPANTA TANIA"/>
    <n v="22913"/>
    <x v="2"/>
    <m/>
    <m/>
    <m/>
    <n v="108"/>
    <n v="2.75"/>
    <n v="297"/>
    <s v="MODIFICADO"/>
    <s v="65_x000a_138"/>
    <m/>
    <m/>
    <m/>
    <m/>
  </r>
  <r>
    <x v="4"/>
    <m/>
    <n v="792"/>
    <s v="SI"/>
    <s v="ESCALERA FIBRA DE VIDRIO PATA DE GALLO, 1,50 METROS LONG.397291"/>
    <n v="3230037"/>
    <n v="389993332"/>
    <s v="BIEN"/>
    <s v="Común"/>
    <x v="0"/>
    <s v="Normalizado"/>
    <s v="SUBASTA INVERSA ELECTRÓNICA"/>
    <s v="ESCALERA FIBRA DE VIDRIO PATA DE GALLO, 1,50 METROS LONG."/>
    <n v="3"/>
    <n v="97"/>
    <m/>
    <s v="2, 3"/>
    <x v="1"/>
    <m/>
    <m/>
    <x v="1"/>
    <m/>
    <m/>
    <m/>
    <m/>
    <m/>
    <n v="0"/>
    <s v="ELIMINADO"/>
    <s v="194  0296"/>
    <d v="2021-12-22T00:00:00"/>
    <m/>
    <m/>
    <m/>
  </r>
  <r>
    <x v="4"/>
    <m/>
    <n v="793"/>
    <s v="SI"/>
    <s v="LIMATÓN DE 12 Pulg. X 1 2 Pulg., GRANO GRUESO2511,61290,25"/>
    <s v="3230037"/>
    <n v="429211111"/>
    <s v="BIEN"/>
    <s v="Común"/>
    <x v="0"/>
    <m/>
    <s v="SUBASTA INVERSA ELECTRÓNICA"/>
    <s v="LIMATÓN DE 12 Pulg. X 1 2 Pulg., GRANO GRUESO"/>
    <n v="25"/>
    <n v="11.61"/>
    <m/>
    <s v="2, 3"/>
    <x v="1"/>
    <m/>
    <m/>
    <x v="1"/>
    <m/>
    <m/>
    <m/>
    <m/>
    <m/>
    <n v="0"/>
    <s v="ELIMINADO"/>
    <s v="194  0296"/>
    <d v="2021-12-22T00:00:00"/>
    <m/>
    <m/>
    <m/>
  </r>
  <r>
    <x v="4"/>
    <m/>
    <n v="794"/>
    <s v="SI"/>
    <s v="AMARRA PLASTICA DE 75 CM  30 Pulg.  DE LARGO5000,57285"/>
    <s v="3220031 "/>
    <n v="363300421"/>
    <s v="BIEN"/>
    <s v="Común"/>
    <x v="0"/>
    <s v="Normalizado"/>
    <s v="ÍNFIMA CUANTÍA"/>
    <s v="AMARRA PLASTICA DE 75 CM  30 Pulg.  DE LARGO"/>
    <n v="500"/>
    <n v="0.56999999999999995"/>
    <n v="285"/>
    <s v="1, 2"/>
    <x v="1"/>
    <m/>
    <m/>
    <x v="0"/>
    <m/>
    <m/>
    <m/>
    <m/>
    <m/>
    <n v="0"/>
    <m/>
    <m/>
    <m/>
    <m/>
    <m/>
    <m/>
  </r>
  <r>
    <x v="4"/>
    <m/>
    <n v="795"/>
    <s v="SI"/>
    <s v="LUZ PILOTO, LAMPARA DE 24 V FOCO TIPO BA9S309,5285"/>
    <s v="3220031 "/>
    <n v="465100211"/>
    <s v="BIEN"/>
    <s v="Común"/>
    <x v="0"/>
    <s v="Normalizado"/>
    <s v="SUBASTA INVERSA ELECTRÓNICA"/>
    <s v="LUZ PILOTO, LAMPARA DE 24 V FOCO TIPO BA9S"/>
    <n v="30"/>
    <n v="9.5"/>
    <n v="285"/>
    <s v="2, 3"/>
    <x v="2"/>
    <s v="LOACHAMIN KATYA"/>
    <n v="22880"/>
    <x v="5"/>
    <m/>
    <m/>
    <s v="Trámite devuelto al especialista para reasignación Secretario 10/11/2021"/>
    <m/>
    <m/>
    <n v="0"/>
    <s v="MODIFICADO"/>
    <n v="218"/>
    <m/>
    <m/>
    <m/>
    <m/>
  </r>
  <r>
    <x v="4"/>
    <m/>
    <n v="796"/>
    <s v="SI"/>
    <s v="INGLETADORA DW 713-B3 A 110V1285285"/>
    <s v="3230037"/>
    <s v="429211018"/>
    <s v="BIEN"/>
    <s v="Común"/>
    <x v="0"/>
    <m/>
    <s v="SUBASTA INVERSA ELECTRÓNICA"/>
    <s v="INGLETADORA DW 713-B3 A 110V"/>
    <s v="1"/>
    <n v="285"/>
    <m/>
    <s v="2, 3"/>
    <x v="1"/>
    <m/>
    <m/>
    <x v="1"/>
    <m/>
    <m/>
    <m/>
    <m/>
    <m/>
    <n v="0"/>
    <s v="ELIMINADO"/>
    <s v="194  0296"/>
    <d v="2021-12-22T00:00:00"/>
    <m/>
    <m/>
    <m/>
  </r>
  <r>
    <x v="4"/>
    <m/>
    <n v="797"/>
    <s v="SI"/>
    <s v="RODILLO DE TRANSFERENCIA PARA IMPRESORA XEROX 7855.2142284"/>
    <s v="6400034 "/>
    <n v="452400028"/>
    <s v="BIEN"/>
    <s v="Común"/>
    <x v="0"/>
    <s v="Normalizado"/>
    <s v="SUBASTA INVERSA ELECTRÓNICA"/>
    <s v="RODILLO DE TRANSFERENCIA PARA IMPRESORA XEROX 7855."/>
    <n v="2"/>
    <n v="142"/>
    <n v="284"/>
    <s v="2, 3"/>
    <x v="2"/>
    <s v="GUEVARA JOHANA"/>
    <n v="22826"/>
    <x v="3"/>
    <m/>
    <m/>
    <s v="28 oct: en elaboración de pliego_x000a_11 nov: a espera del acta de preguntas, respuestas y aclaraciones"/>
    <m/>
    <m/>
    <n v="0"/>
    <m/>
    <m/>
    <m/>
    <m/>
    <m/>
    <m/>
  </r>
  <r>
    <x v="4"/>
    <m/>
    <n v="798"/>
    <s v="SI"/>
    <s v="POLIPASTO MECÁNICO MANUAL DE CADENA 1 TON, ALTURA DE LEVANTE 6 METROS1283283"/>
    <n v="3230037"/>
    <n v="435100011"/>
    <s v="BIEN"/>
    <s v="Común"/>
    <x v="0"/>
    <m/>
    <s v="SUBASTA INVERSA ELECTRÓNICA"/>
    <s v="POLIPASTO MECÁNICO MANUAL DE CADENA 1 TON, ALTURA DE LEVANTE 6 METROS"/>
    <n v="1"/>
    <n v="283"/>
    <m/>
    <s v="2, 3"/>
    <x v="1"/>
    <m/>
    <m/>
    <x v="1"/>
    <m/>
    <m/>
    <m/>
    <m/>
    <m/>
    <n v="0"/>
    <s v="ELIMINADO"/>
    <s v="194  0296"/>
    <d v="2021-12-22T00:00:00"/>
    <m/>
    <m/>
    <m/>
  </r>
  <r>
    <x v="3"/>
    <m/>
    <n v="798"/>
    <s v="SI"/>
    <s v="POLIPASTO MECÁNICO MANUAL DE CADENA 1 TON, ALTURA DE LEVANTE 6 METROS1283283"/>
    <s v="4210037 4220337 "/>
    <n v="435100011"/>
    <s v="BIEN"/>
    <s v="Común"/>
    <x v="0"/>
    <s v="Normalizado"/>
    <s v="ÍNFIMA CUANTÍA"/>
    <s v="POLIPASTO MECÁNICO MANUAL DE CADENA 1 TON, ALTURA DE LEVANTE 6 METROS"/>
    <n v="1"/>
    <n v="283"/>
    <m/>
    <s v="2, 3"/>
    <x v="1"/>
    <m/>
    <m/>
    <x v="1"/>
    <m/>
    <m/>
    <m/>
    <m/>
    <m/>
    <n v="0"/>
    <s v="ELIMINADO"/>
    <n v="194"/>
    <s v="g"/>
    <m/>
    <m/>
    <m/>
  </r>
  <r>
    <x v="4"/>
    <m/>
    <n v="799"/>
    <s v="SI"/>
    <s v="ANTIADHERENTE EN PASTA GRADO REGULAR DE COBRE, ENVASE DE 1 LIBRA, QUE CUMPLA A907E1028,23282,3"/>
    <s v="3220031 "/>
    <n v="354902311"/>
    <s v="BIEN"/>
    <s v="Común"/>
    <x v="0"/>
    <s v="Normalizado"/>
    <s v="ÍNFIMA CUANTÍA"/>
    <s v="ANTIADHERENTE EN PASTA GRADO REGULAR DE COBRE, ENVASE DE 1 LIBRA, QUE CUMPLA A907E"/>
    <n v="10"/>
    <n v="28.23"/>
    <m/>
    <s v="2, 3"/>
    <x v="1"/>
    <m/>
    <m/>
    <x v="1"/>
    <m/>
    <m/>
    <m/>
    <m/>
    <m/>
    <n v="0"/>
    <s v="ELIMINADO"/>
    <s v="218  0256"/>
    <d v="2021-12-02T00:00:00"/>
    <m/>
    <m/>
    <m/>
  </r>
  <r>
    <x v="4"/>
    <m/>
    <n v="800"/>
    <s v="SI"/>
    <s v="PINZAS DE SUJECIÓN DE NYLON PARA MANTAS AISLADAS2411264"/>
    <s v="3230037"/>
    <s v="482430111"/>
    <s v="BIEN"/>
    <s v="Común"/>
    <x v="0"/>
    <m/>
    <s v="SUBASTA INVERSA ELECTRÓNICA"/>
    <s v="PINZAS DE SUJECIÓN DE NYLON PARA MANTAS AISLADAS"/>
    <s v="24"/>
    <n v="11"/>
    <m/>
    <s v="2, 3"/>
    <x v="1"/>
    <m/>
    <m/>
    <x v="1"/>
    <m/>
    <m/>
    <m/>
    <m/>
    <m/>
    <n v="0"/>
    <s v="ELIMINADO"/>
    <s v="194  0296"/>
    <d v="2021-12-22T00:00:00"/>
    <m/>
    <m/>
    <m/>
  </r>
  <r>
    <x v="4"/>
    <m/>
    <n v="801"/>
    <s v="SI"/>
    <s v="PISTOLA DE CALOR 1550 W; 122 - 754 °F (50 - 400°C)2411264"/>
    <s v="3230037"/>
    <s v="482430111"/>
    <s v="BIEN"/>
    <s v="Común"/>
    <x v="0"/>
    <m/>
    <s v="SUBASTA INVERSA ELECTRÓNICA"/>
    <s v="PISTOLA DE CALOR 1550 W; 122 - 754 °F (50 - 400°C)"/>
    <s v="24"/>
    <n v="11"/>
    <m/>
    <s v="2, 3"/>
    <x v="1"/>
    <m/>
    <m/>
    <x v="1"/>
    <m/>
    <m/>
    <m/>
    <m/>
    <m/>
    <n v="0"/>
    <s v="ELIMINADO"/>
    <s v="194  0296"/>
    <d v="2021-12-22T00:00:00"/>
    <m/>
    <m/>
    <m/>
  </r>
  <r>
    <x v="4"/>
    <m/>
    <n v="801"/>
    <s v="SI"/>
    <s v="PISTOLA DE CALOR 1550 W; 122 - 754 °F (50 - 400°C)2411264"/>
    <s v="3230037"/>
    <s v="442110116"/>
    <s v="BIEN"/>
    <s v="Común"/>
    <x v="0"/>
    <m/>
    <s v="SUBASTA INVERSA ELECTRÓNICA"/>
    <s v="PISTOLA DE CALOR 1550 W; 122 - 754 °F (50 - 400°C)"/>
    <s v="2"/>
    <n v="90"/>
    <m/>
    <s v="2, 3"/>
    <x v="1"/>
    <m/>
    <m/>
    <x v="1"/>
    <m/>
    <m/>
    <m/>
    <m/>
    <m/>
    <n v="0"/>
    <s v="ELIMINADO"/>
    <s v="194  0296"/>
    <d v="2021-12-22T00:00:00"/>
    <m/>
    <m/>
    <m/>
  </r>
  <r>
    <x v="4"/>
    <m/>
    <n v="802"/>
    <s v="SI"/>
    <s v="PALANCA DE RACHA, MANDO 1/2&quot;, LONGITUD 10736,95258,65"/>
    <n v="3230037"/>
    <n v="4299217233"/>
    <s v="BIEN"/>
    <s v="Común"/>
    <x v="0"/>
    <m/>
    <s v="SUBASTA INVERSA ELECTRÓNICA"/>
    <s v="PALANCA DE RACHA, MANDO 1/2&quot;, LONGITUD 10"/>
    <n v="7"/>
    <n v="36.950000000000003"/>
    <m/>
    <s v="2, 3"/>
    <x v="1"/>
    <m/>
    <m/>
    <x v="1"/>
    <m/>
    <m/>
    <m/>
    <m/>
    <m/>
    <n v="0"/>
    <s v="ELIMINADO"/>
    <s v="194  0296"/>
    <d v="2021-12-22T00:00:00"/>
    <m/>
    <m/>
    <m/>
  </r>
  <r>
    <x v="4"/>
    <m/>
    <n v="803"/>
    <s v="SI"/>
    <s v="MASCARA TRANSPARENTE PARA ESMERIL2129,08258,16"/>
    <n v="3230037"/>
    <n v="481600921"/>
    <s v="BIEN"/>
    <s v="Común"/>
    <x v="0"/>
    <m/>
    <s v="SUBASTA INVERSA ELECTRÓNICA"/>
    <s v="MASCARA TRANSPARENTE PARA ESMERIL"/>
    <n v="2"/>
    <n v="129.08000000000001"/>
    <m/>
    <s v="2, 3"/>
    <x v="1"/>
    <m/>
    <m/>
    <x v="1"/>
    <m/>
    <m/>
    <m/>
    <m/>
    <m/>
    <n v="0"/>
    <s v="ELIMINADO"/>
    <s v="194  0296"/>
    <d v="2021-12-22T00:00:00"/>
    <m/>
    <m/>
    <m/>
  </r>
  <r>
    <x v="3"/>
    <m/>
    <n v="803"/>
    <s v="SI"/>
    <s v="MASCARA TRANSPARENTE PARA ESMERIL2129,08258,16"/>
    <s v="4300037 "/>
    <n v="481600921"/>
    <s v="BIEN"/>
    <s v="Común"/>
    <x v="0"/>
    <s v="Normalizado"/>
    <s v="ÍNFIMA CUANTÍA"/>
    <s v="MASCARA TRANSPARENTE PARA ESMERIL"/>
    <n v="2"/>
    <n v="129.08000000000001"/>
    <m/>
    <s v="1, 2"/>
    <x v="1"/>
    <m/>
    <m/>
    <x v="1"/>
    <m/>
    <m/>
    <m/>
    <m/>
    <m/>
    <n v="0"/>
    <s v="ELIMINADO"/>
    <n v="194"/>
    <m/>
    <m/>
    <m/>
    <m/>
  </r>
  <r>
    <x v="4"/>
    <m/>
    <n v="804"/>
    <s v="SI"/>
    <s v="LAPIZ DE PAPEL HB17160,15257,4"/>
    <s v="6400034 "/>
    <n v="389110736"/>
    <s v="BIEN"/>
    <s v="Común"/>
    <x v="0"/>
    <s v="Normalizado"/>
    <s v="CATÁLOGO ELECTRÓNICO"/>
    <s v="LAPIZ DE PAPEL HB"/>
    <n v="1716"/>
    <n v="0.15"/>
    <n v="257.39999999999998"/>
    <s v="2, 3"/>
    <x v="1"/>
    <m/>
    <m/>
    <x v="0"/>
    <m/>
    <m/>
    <m/>
    <m/>
    <m/>
    <n v="0"/>
    <m/>
    <m/>
    <m/>
    <m/>
    <m/>
    <m/>
  </r>
  <r>
    <x v="4"/>
    <m/>
    <n v="805"/>
    <s v="SI"/>
    <s v="CARPETA DE CARTULINA CON LOGOTIPO TERCERA POSICION BLANCA19320,13251,16"/>
    <s v="6400034 "/>
    <n v="326000217"/>
    <s v="BIEN"/>
    <s v="Común"/>
    <x v="0"/>
    <s v="Normalizado"/>
    <s v="SUBASTA INVERSA ELECTRÓNICA"/>
    <s v="CARPETA DE CARTULINA CON LOGOTIPO TERCERA POSICION BLANCA"/>
    <n v="1932"/>
    <n v="0.13"/>
    <n v="251.16"/>
    <s v="2, 3"/>
    <x v="2"/>
    <m/>
    <n v="22917"/>
    <x v="0"/>
    <m/>
    <m/>
    <m/>
    <m/>
    <m/>
    <n v="0"/>
    <m/>
    <m/>
    <m/>
    <m/>
    <m/>
    <m/>
  </r>
  <r>
    <x v="4"/>
    <m/>
    <n v="806"/>
    <s v="SI"/>
    <s v="LLAVE MIXTA ANGULADA, 15 GRADOS - 12 PUNTOS, JUEGO DE 21 PIEZAS, MILIMÉTRICA2125250"/>
    <n v="3230037"/>
    <n v="429212012"/>
    <s v="BIEN"/>
    <s v="Común"/>
    <x v="0"/>
    <m/>
    <s v="SUBASTA INVERSA ELECTRÓNICA"/>
    <s v="LLAVE MIXTA ANGULADA, 15 GRADOS - 12 PUNTOS, JUEGO DE 21 PIEZAS, MILIMÉTRICA"/>
    <n v="2"/>
    <n v="125"/>
    <m/>
    <s v="2, 3"/>
    <x v="1"/>
    <m/>
    <m/>
    <x v="1"/>
    <m/>
    <m/>
    <m/>
    <m/>
    <m/>
    <n v="0"/>
    <s v="ELIMINADO"/>
    <s v="194  0296"/>
    <d v="2021-12-22T00:00:00"/>
    <m/>
    <m/>
    <m/>
  </r>
  <r>
    <x v="4"/>
    <m/>
    <n v="807"/>
    <s v="SI"/>
    <s v="SEPARADORES PLASTICOS A4 FUNDA NUMERICA 1-311351,84248,4"/>
    <s v="6400034 "/>
    <n v="36990001126"/>
    <s v="BIEN"/>
    <s v="Común"/>
    <x v="0"/>
    <s v="Normalizado"/>
    <s v="CATÁLOGO ELECTRÓNICO"/>
    <s v="SEPARADORES PLASTICOS A4 FUNDA NUMERICA 1-31"/>
    <n v="135"/>
    <n v="1.84"/>
    <n v="248.4"/>
    <s v="2, 3"/>
    <x v="2"/>
    <m/>
    <n v="22578"/>
    <x v="3"/>
    <m/>
    <m/>
    <s v="04/06/2021: Se generaron 14 órdenes de compra"/>
    <m/>
    <m/>
    <n v="0"/>
    <m/>
    <m/>
    <m/>
    <m/>
    <m/>
    <m/>
  </r>
  <r>
    <x v="4"/>
    <m/>
    <n v="808"/>
    <s v="SI"/>
    <s v="ALICATE PUNTA PLANA, MANGO AISLADO, LONG. TOTAL 8 Pulg. (204 MM)735,34247,38"/>
    <n v="3230037"/>
    <n v="4292112110"/>
    <s v="BIEN"/>
    <s v="Común"/>
    <x v="0"/>
    <m/>
    <s v="SUBASTA INVERSA ELECTRÓNICA"/>
    <s v="ALICATE PUNTA PLANA, MANGO AISLADO, LONG. TOTAL 8 Pulg. (204 MM)"/>
    <n v="7"/>
    <n v="35.340000000000003"/>
    <m/>
    <s v="2, 3"/>
    <x v="1"/>
    <m/>
    <m/>
    <x v="1"/>
    <m/>
    <m/>
    <m/>
    <m/>
    <m/>
    <n v="0"/>
    <s v="ELIMINADO"/>
    <s v="194  0296"/>
    <d v="2021-12-22T00:00:00"/>
    <m/>
    <m/>
    <m/>
  </r>
  <r>
    <x v="4"/>
    <m/>
    <n v="809"/>
    <s v="SI"/>
    <s v="CEPILLO DE ALAMBRE DE BRONCE DE 5 FILAS2410,3247,2"/>
    <n v="3230037"/>
    <n v="3533400130"/>
    <s v="BIEN"/>
    <s v="Común"/>
    <x v="0"/>
    <m/>
    <s v="SUBASTA INVERSA ELECTRÓNICA"/>
    <s v="CEPILLO DE ALAMBRE DE BRONCE DE 5 FILAS"/>
    <n v="24"/>
    <n v="10.3"/>
    <m/>
    <s v="2, 3"/>
    <x v="1"/>
    <m/>
    <m/>
    <x v="1"/>
    <m/>
    <m/>
    <m/>
    <m/>
    <m/>
    <n v="0"/>
    <s v="ELIMINADO"/>
    <s v="194  0296"/>
    <d v="2021-12-22T00:00:00"/>
    <m/>
    <m/>
    <m/>
  </r>
  <r>
    <x v="3"/>
    <m/>
    <n v="809"/>
    <s v="SI"/>
    <s v="CEPILLO DE ALAMBRE DE BRONCE DE 5 FILAS2410,3247,2"/>
    <s v="4210031 4300037 "/>
    <n v="3533400130"/>
    <s v="BIEN"/>
    <s v="Común"/>
    <x v="0"/>
    <s v="Normalizado"/>
    <s v="ÍNFIMA CUANTÍA"/>
    <s v="CEPILLO DE ALAMBRE DE BRONCE DE 5 FILAS"/>
    <n v="30"/>
    <n v="10.3"/>
    <m/>
    <s v="1, 2, 3"/>
    <x v="1"/>
    <m/>
    <m/>
    <x v="1"/>
    <m/>
    <m/>
    <m/>
    <m/>
    <m/>
    <n v="0"/>
    <s v="ELIMINADO"/>
    <n v="194"/>
    <m/>
    <m/>
    <m/>
    <m/>
  </r>
  <r>
    <x v="4"/>
    <m/>
    <n v="810"/>
    <s v="SI"/>
    <s v="VARILLA DE ACERO CUADRADO DE 13 MM   1 2 Pulg. 3000,82246"/>
    <s v="3220031 "/>
    <n v="412640011"/>
    <s v="BIEN"/>
    <s v="Común"/>
    <x v="0"/>
    <s v="Normalizado"/>
    <s v="SUBASTA INVERSA ELECTRÓNICA"/>
    <s v="VARILLA DE ACERO CUADRADO DE 13 MM   1 2 Pulg. "/>
    <n v="300"/>
    <n v="1.1100000000000001"/>
    <n v="333.00000000000006"/>
    <n v="3"/>
    <x v="2"/>
    <s v="ANDRADE OLGA"/>
    <n v="23002"/>
    <x v="2"/>
    <m/>
    <m/>
    <e v="#N/A"/>
    <m/>
    <m/>
    <n v="0"/>
    <s v="MODIFICADO"/>
    <n v="198"/>
    <d v="2021-11-15T00:00:00"/>
    <m/>
    <m/>
    <m/>
  </r>
  <r>
    <x v="4"/>
    <m/>
    <n v="811"/>
    <s v="SI"/>
    <s v="PILA ALCALINA DE 1.5 V, TAMANO C723,38243,36"/>
    <s v="6400034 "/>
    <n v="36990001113"/>
    <s v="BIEN"/>
    <s v="Común"/>
    <x v="0"/>
    <s v="Normalizado"/>
    <s v="CATÁLOGO ELECTRÓNICO"/>
    <s v="PILA ALCALINA DE 1.5 V, TAMANO C"/>
    <n v="72"/>
    <n v="3.38"/>
    <n v="243.35999999999999"/>
    <s v="1, 2"/>
    <x v="2"/>
    <s v="LARCO DIMARY"/>
    <n v="22759"/>
    <x v="3"/>
    <m/>
    <m/>
    <s v="03 agosto 2021 se realizó la adquisición y se emitieron 5  ordenes de compra"/>
    <m/>
    <m/>
    <n v="0"/>
    <m/>
    <m/>
    <m/>
    <m/>
    <m/>
    <m/>
  </r>
  <r>
    <x v="4"/>
    <m/>
    <n v="812"/>
    <s v="SI"/>
    <s v="CEPILLO DE COPA DE ALAMBRE DE ACERO, ONDULADO, DIÁMETRO 4_x000a_Pulg.1122242"/>
    <n v="3230037"/>
    <n v="3533400130"/>
    <s v="BIEN"/>
    <s v="Común"/>
    <x v="0"/>
    <m/>
    <s v="SUBASTA INVERSA ELECTRÓNICA"/>
    <s v="CEPILLO DE COPA DE ALAMBRE DE ACERO, ONDULADO, DIÁMETRO 4_x000a_Pulg."/>
    <n v="11"/>
    <n v="22"/>
    <m/>
    <s v="2, 3"/>
    <x v="1"/>
    <m/>
    <m/>
    <x v="1"/>
    <m/>
    <m/>
    <m/>
    <m/>
    <m/>
    <n v="0"/>
    <s v="ELIMINADO"/>
    <s v="194  0296"/>
    <d v="2021-12-22T00:00:00"/>
    <m/>
    <m/>
    <m/>
  </r>
  <r>
    <x v="4"/>
    <m/>
    <n v="813"/>
    <s v="SI"/>
    <s v="LAMPARA HALOGENADA LUZ DE MEDIA. 24 V. 70W H3.406240"/>
    <s v="3220031 "/>
    <n v="465100211"/>
    <s v="BIEN"/>
    <s v="Común"/>
    <x v="0"/>
    <s v="Normalizado"/>
    <s v="SUBASTA INVERSA ELECTRÓNICA"/>
    <s v="LAMPARA HALOGENADA LUZ DE MEDIA. 24 V. 70W H3."/>
    <n v="40"/>
    <n v="6"/>
    <n v="240"/>
    <s v="2, 3"/>
    <x v="2"/>
    <s v="LOACHAMIN KATYA"/>
    <n v="22880"/>
    <x v="5"/>
    <m/>
    <m/>
    <s v="Trámite devuelto al especialista para reasignación Secretario 10/11/2021"/>
    <m/>
    <m/>
    <n v="0"/>
    <s v="MODIFICADO"/>
    <n v="218"/>
    <m/>
    <m/>
    <m/>
    <m/>
  </r>
  <r>
    <x v="4"/>
    <m/>
    <n v="814"/>
    <s v="SI"/>
    <s v="LLAVE HEXAGONAL, JUEGO DE 11 PIEZAS, EN PULGADAS640240"/>
    <s v="3230037"/>
    <s v="429921111"/>
    <s v="BIEN"/>
    <s v="Común"/>
    <x v="0"/>
    <m/>
    <s v="SUBASTA INVERSA ELECTRÓNICA"/>
    <s v="LLAVE HEXAGONAL, JUEGO DE 11 PIEZAS, EN PULGADAS"/>
    <s v="6"/>
    <n v="40"/>
    <m/>
    <s v="2, 3"/>
    <x v="1"/>
    <m/>
    <m/>
    <x v="1"/>
    <m/>
    <m/>
    <m/>
    <m/>
    <m/>
    <n v="0"/>
    <s v="ELIMINADO"/>
    <s v="194  0296"/>
    <d v="2021-12-22T00:00:00"/>
    <m/>
    <m/>
    <m/>
  </r>
  <r>
    <x v="4"/>
    <m/>
    <n v="815"/>
    <s v="SI"/>
    <s v="CINCEL CON PUNTA DE 1_x000a_Pulg., LONG. 12 Pulg.2012240"/>
    <s v="3230037"/>
    <n v="429213511"/>
    <s v="BIEN"/>
    <s v="Común"/>
    <x v="0"/>
    <m/>
    <s v="SUBASTA INVERSA ELECTRÓNICA"/>
    <s v="CINCEL CON PUNTA DE 1_x000a_Pulg., LONG. 12 Pulg."/>
    <n v="20"/>
    <n v="12"/>
    <m/>
    <s v="2, 3"/>
    <x v="1"/>
    <m/>
    <m/>
    <x v="1"/>
    <m/>
    <m/>
    <m/>
    <m/>
    <m/>
    <n v="0"/>
    <s v="ELIMINADO"/>
    <s v="194  0296"/>
    <d v="2021-12-22T00:00:00"/>
    <m/>
    <m/>
    <m/>
  </r>
  <r>
    <x v="4"/>
    <m/>
    <n v="816"/>
    <s v="SI"/>
    <s v="LLAVE DE PICO DE 6 Pulg.459,14236,56"/>
    <n v="3230037"/>
    <n v="429212012"/>
    <s v="BIEN"/>
    <s v="Común"/>
    <x v="0"/>
    <s v="Normalizado"/>
    <s v="SUBASTA INVERSA ELECTRÓNICA"/>
    <s v="LLAVE DE PICO DE 6 Pulg."/>
    <n v="4"/>
    <n v="59.14"/>
    <m/>
    <s v="2, 3"/>
    <x v="1"/>
    <m/>
    <m/>
    <x v="1"/>
    <m/>
    <m/>
    <m/>
    <m/>
    <m/>
    <n v="0"/>
    <s v="ELIMINADO"/>
    <s v="194  0296"/>
    <d v="2021-12-22T00:00:00"/>
    <m/>
    <m/>
    <m/>
  </r>
  <r>
    <x v="4"/>
    <m/>
    <n v="817"/>
    <s v="SI"/>
    <s v="PUNTAS DE DESTORNILLADOR Y BROCAS PARA TALADRO DE 23 PIEZAS458,02232,08"/>
    <n v="3230037"/>
    <n v="429213513"/>
    <s v="BIEN"/>
    <s v="Común"/>
    <x v="0"/>
    <s v="Normalizado"/>
    <s v="SUBASTA INVERSA ELECTRÓNICA"/>
    <s v="PUNTAS DE DESTORNILLADOR Y BROCAS PARA TALADRO DE 23 PIEZAS"/>
    <n v="4"/>
    <n v="58.02"/>
    <m/>
    <s v="2, 3"/>
    <x v="1"/>
    <m/>
    <m/>
    <x v="1"/>
    <m/>
    <m/>
    <m/>
    <m/>
    <m/>
    <n v="0"/>
    <s v="ELIMINADO"/>
    <s v="194  0296"/>
    <d v="2021-12-22T00:00:00"/>
    <m/>
    <m/>
    <m/>
  </r>
  <r>
    <x v="3"/>
    <m/>
    <n v="817"/>
    <s v="SI"/>
    <s v="PUNTAS DE DESTORNILLADOR Y BROCAS PARA TALADRO DE 23 PIEZAS458,02232,08"/>
    <s v="4300031 "/>
    <n v="429213312"/>
    <s v="BIEN"/>
    <s v="Común"/>
    <x v="0"/>
    <s v="Normalizado"/>
    <s v="ÍNFIMA CUANTÍA"/>
    <s v="PUNTAS DE DESTORNILLADOR Y BROCAS PARA TALADRO DE 23 PIEZAS"/>
    <n v="2"/>
    <n v="58.02"/>
    <m/>
    <s v="1, 2"/>
    <x v="1"/>
    <m/>
    <m/>
    <x v="1"/>
    <m/>
    <m/>
    <m/>
    <m/>
    <m/>
    <n v="0"/>
    <s v="ELIMINADO"/>
    <n v="194"/>
    <m/>
    <m/>
    <m/>
    <m/>
  </r>
  <r>
    <x v="4"/>
    <m/>
    <n v="818"/>
    <s v="SI"/>
    <s v="PERNO DE ACERO 5/8&quot; X 3&quot; 11-UNC GRADO 8, TROPICALIZADO, (CAPSCREW REF. 7X- 0349)504,59229,5"/>
    <s v="3220031 "/>
    <n v="429990832"/>
    <s v="BIEN"/>
    <s v="Común"/>
    <x v="0"/>
    <s v="Normalizado"/>
    <s v="ÍNFIMA CUANTÍA"/>
    <s v="PERNO DE ACERO 5/8&quot; X 3&quot; 11-UNC GRADO 8, TROPICALIZADO, (CAPSCREW REF. 7X- 0349)"/>
    <n v="50"/>
    <n v="4.59"/>
    <n v="229.5"/>
    <s v="2, 3"/>
    <x v="1"/>
    <m/>
    <m/>
    <x v="0"/>
    <m/>
    <m/>
    <m/>
    <m/>
    <m/>
    <n v="0"/>
    <s v="MODIFICADO"/>
    <n v="218"/>
    <m/>
    <m/>
    <m/>
    <m/>
  </r>
  <r>
    <x v="5"/>
    <m/>
    <n v="819"/>
    <s v="SI"/>
    <s v="DESTORNILLADOR DE JOYERO, JUEGO DE 6 PIEZAS.1713,14223,38"/>
    <s v="5140037 "/>
    <s v="429213312"/>
    <s v="BIEN"/>
    <s v="Común"/>
    <x v="0"/>
    <s v="Normalizado"/>
    <s v="ÍNFIMA CUANTÍA"/>
    <s v="DESTORNILLADOR DE JOYERO, JUEGO DE 6 PIEZAS."/>
    <n v="5"/>
    <n v="9.52"/>
    <m/>
    <s v="2, 3"/>
    <x v="1"/>
    <m/>
    <m/>
    <x v="1"/>
    <m/>
    <m/>
    <m/>
    <m/>
    <m/>
    <n v="0"/>
    <s v="ELIMINADO"/>
    <n v="194"/>
    <m/>
    <m/>
    <m/>
    <m/>
  </r>
  <r>
    <x v="4"/>
    <m/>
    <n v="819"/>
    <s v="SI"/>
    <s v="DESTORNILLADOR DE JOYERO, JUEGO DE 6 PIEZAS.1713,14223,38"/>
    <n v="3230037"/>
    <n v="429213312"/>
    <s v="BIEN"/>
    <s v="Común"/>
    <x v="0"/>
    <s v="Normalizado"/>
    <s v="SUBASTA INVERSA ELECTRÓNICA"/>
    <s v="DESTORNILLADOR DE JOYERO, JUEGO DE 6 PIEZAS."/>
    <n v="17"/>
    <n v="13.14"/>
    <m/>
    <s v="2, 3"/>
    <x v="1"/>
    <m/>
    <m/>
    <x v="1"/>
    <m/>
    <m/>
    <m/>
    <m/>
    <m/>
    <n v="0"/>
    <s v="ELIMINADO"/>
    <s v="194 0296"/>
    <d v="2021-12-22T00:00:00"/>
    <m/>
    <m/>
    <m/>
  </r>
  <r>
    <x v="3"/>
    <m/>
    <n v="819"/>
    <s v="SI"/>
    <s v="DESTORNILLADOR DE JOYERO, JUEGO DE 6 PIEZAS.1713,14223,38"/>
    <s v="4100037_x000a_4220337"/>
    <n v="429213312"/>
    <s v="BIEN"/>
    <s v="Común"/>
    <x v="0"/>
    <s v="Normalizado"/>
    <s v="ÍNFIMA CUANTÍA"/>
    <s v="DESTORNILLADOR DE JOYERO, JUEGO DE 6 PIEZAS."/>
    <n v="5"/>
    <n v="13.14"/>
    <m/>
    <s v="2, 3"/>
    <x v="1"/>
    <m/>
    <m/>
    <x v="1"/>
    <m/>
    <m/>
    <m/>
    <m/>
    <m/>
    <n v="0"/>
    <s v="ELIMINADO"/>
    <n v="194"/>
    <m/>
    <m/>
    <m/>
    <m/>
  </r>
  <r>
    <x v="4"/>
    <m/>
    <n v="820"/>
    <s v="SI"/>
    <s v="MARCADOR PERMANENTE ROJO PUNTA REDONDA GRUESA3770,56211,12"/>
    <s v="6400034 "/>
    <n v="36990001101"/>
    <s v="BIEN"/>
    <s v="Común"/>
    <x v="0"/>
    <s v="Normalizado"/>
    <s v="CATÁLOGO ELECTRÓNICO"/>
    <s v="MARCADOR PERMANENTE ROJO PUNTA REDONDA GRUESA"/>
    <n v="377"/>
    <n v="0.56000000000000005"/>
    <n v="211.12000000000003"/>
    <s v="1, 2"/>
    <x v="2"/>
    <m/>
    <n v="22578"/>
    <x v="3"/>
    <m/>
    <m/>
    <s v="04/06/2021: Se generaron 14 órdenes de compra"/>
    <m/>
    <m/>
    <n v="0"/>
    <m/>
    <m/>
    <m/>
    <m/>
    <m/>
    <m/>
  </r>
  <r>
    <x v="4"/>
    <m/>
    <n v="821"/>
    <s v="SI"/>
    <s v="ELECTRODO E-6013, DIAMETRO 1/8 Pulg.405,25210"/>
    <s v="3220031 "/>
    <n v="429500011"/>
    <s v="BIEN"/>
    <s v="Común"/>
    <x v="0"/>
    <s v="Normalizado"/>
    <s v="SUBASTA INVERSA ELECTRÓNICA"/>
    <s v="ELECTRODO E-6013, DIAMETRO 1/8 Pulg."/>
    <n v="40"/>
    <n v="5.25"/>
    <n v="210"/>
    <s v="2, 3"/>
    <x v="2"/>
    <s v="LARCO DIMARY"/>
    <n v="22632"/>
    <x v="3"/>
    <d v="2021-10-18T00:00:00"/>
    <m/>
    <s v="Publicado el 05/11/21; se encuentra en preguntas, respuestas y aclaraciones"/>
    <m/>
    <m/>
    <n v="0"/>
    <s v="MODIFICADO"/>
    <n v="218"/>
    <m/>
    <m/>
    <m/>
    <m/>
  </r>
  <r>
    <x v="4"/>
    <m/>
    <n v="822"/>
    <s v="SI"/>
    <s v="CARTUCHO CINTA DE VINYL BLANCO  DE 3 4  19 MM542210"/>
    <s v="6400034 "/>
    <n v="389120157"/>
    <s v="BIEN"/>
    <s v="Común"/>
    <x v="0"/>
    <s v="Normalizado"/>
    <s v="ÍNFIMA CUANTÍA"/>
    <s v="CARTUCHO CINTA DE VINYL BLANCO  DE 3 4  19 MM"/>
    <n v="5"/>
    <n v="42"/>
    <n v="210"/>
    <s v="2, 3"/>
    <x v="1"/>
    <s v="LOACHAMIN KATYA"/>
    <n v="22821"/>
    <x v="6"/>
    <m/>
    <m/>
    <s v="ADJUDICADO - INFIMA"/>
    <m/>
    <m/>
    <n v="0"/>
    <m/>
    <m/>
    <m/>
    <m/>
    <m/>
    <m/>
  </r>
  <r>
    <x v="4"/>
    <m/>
    <n v="823"/>
    <s v="SI"/>
    <s v="CARTUCHO CINTA DE VINYL ROJO  DE 3 4  19 MM542210"/>
    <s v="6400034 "/>
    <n v="389120157"/>
    <s v="BIEN"/>
    <s v="Común"/>
    <x v="0"/>
    <s v="Normalizado"/>
    <s v="ÍNFIMA CUANTÍA"/>
    <s v="CARTUCHO CINTA DE VINYL ROJO  DE 3 4  19 MM"/>
    <n v="5"/>
    <n v="42"/>
    <n v="210"/>
    <s v="2, 3"/>
    <x v="1"/>
    <s v="LOACHAMIN KATYA"/>
    <n v="22821"/>
    <x v="6"/>
    <m/>
    <m/>
    <s v="ADJUDICADO - INFIMA"/>
    <m/>
    <m/>
    <n v="0"/>
    <m/>
    <m/>
    <m/>
    <m/>
    <m/>
    <m/>
  </r>
  <r>
    <x v="4"/>
    <m/>
    <n v="824"/>
    <s v="SI"/>
    <s v="CARTUCHO CINTA DE VINYL VERDE DE 3 4 Pulg.  19 MM.542210"/>
    <s v="6400034 "/>
    <n v="389120157"/>
    <s v="BIEN"/>
    <s v="Común"/>
    <x v="0"/>
    <s v="Normalizado"/>
    <s v="ÍNFIMA CUANTÍA"/>
    <s v="CARTUCHO CINTA DE VINYL VERDE DE 3 4 Pulg.  19 MM."/>
    <n v="5"/>
    <n v="42"/>
    <n v="210"/>
    <s v="2, 3"/>
    <x v="1"/>
    <s v="LOACHAMIN KATYA"/>
    <n v="22821"/>
    <x v="6"/>
    <m/>
    <m/>
    <s v="ADJUDICADO - INFIMA"/>
    <m/>
    <m/>
    <n v="0"/>
    <m/>
    <m/>
    <m/>
    <m/>
    <m/>
    <m/>
  </r>
  <r>
    <x v="4"/>
    <m/>
    <n v="825"/>
    <s v="SI"/>
    <s v="CARTUCHO CINTA DE VINYL AMARILLO DE 3 4 Pulg.  19 MM.542210"/>
    <s v="6400034 "/>
    <n v="389120157"/>
    <s v="BIEN"/>
    <s v="Común"/>
    <x v="0"/>
    <s v="Normalizado"/>
    <s v="ÍNFIMA CUANTÍA"/>
    <s v="CARTUCHO CINTA DE VINYL AMARILLO DE 3 4 Pulg.  19 MM."/>
    <n v="5"/>
    <n v="42"/>
    <n v="210"/>
    <s v="2, 3"/>
    <x v="1"/>
    <s v="LOACHAMIN KATYA"/>
    <n v="22821"/>
    <x v="6"/>
    <m/>
    <m/>
    <s v="ADJUDICADO - INFIMA"/>
    <m/>
    <m/>
    <n v="0"/>
    <m/>
    <m/>
    <m/>
    <m/>
    <m/>
    <m/>
  </r>
  <r>
    <x v="4"/>
    <m/>
    <n v="826"/>
    <s v="SI"/>
    <s v="REGLAMENTO INTERNO DE HIGIENE Y SEGURIDAD IMPRESO A FULL COLOR2001,04208"/>
    <s v="6400034 "/>
    <n v="326000113"/>
    <s v="BIEN"/>
    <s v="Común"/>
    <x v="0"/>
    <s v="Normalizado"/>
    <s v="SUBASTA INVERSA ELECTRÓNICA"/>
    <s v="REGLAMENTO INTERNO DE HIGIENE Y SEGURIDAD IMPRESO A FULL COLOR"/>
    <n v="200"/>
    <n v="1.04"/>
    <m/>
    <s v="2, 3"/>
    <x v="1"/>
    <m/>
    <m/>
    <x v="1"/>
    <m/>
    <m/>
    <m/>
    <m/>
    <m/>
    <n v="0"/>
    <s v="ELIMINADO"/>
    <n v="206"/>
    <d v="2021-11-17T00:00:00"/>
    <m/>
    <m/>
    <m/>
  </r>
  <r>
    <x v="4"/>
    <m/>
    <n v="827"/>
    <s v="SI"/>
    <s v="PERNO DE ACERO  5 8 Pulg. X 3-1 2 Pulg. 11-UNC GRADO 8, TROPICALIZADO504,14207"/>
    <s v="3220031 "/>
    <n v="429990832"/>
    <s v="BIEN"/>
    <s v="Común"/>
    <x v="0"/>
    <s v="Normalizado"/>
    <s v="ÍNFIMA CUANTÍA"/>
    <s v="PERNO DE ACERO  5 8 Pulg. X 3-1 2 Pulg. 11-UNC GRADO 8, TROPICALIZADO"/>
    <n v="50"/>
    <n v="4.1399999999999997"/>
    <n v="206.99999999999997"/>
    <s v="2, 3"/>
    <x v="1"/>
    <m/>
    <m/>
    <x v="0"/>
    <m/>
    <m/>
    <m/>
    <m/>
    <m/>
    <n v="0"/>
    <s v="MODIFICADO"/>
    <n v="218"/>
    <m/>
    <m/>
    <m/>
    <m/>
  </r>
  <r>
    <x v="4"/>
    <m/>
    <n v="828"/>
    <s v="SI"/>
    <s v="PILA RECARGABLE, 1.2 - 1.5 VOLTIOS, TAMAÑO AA229,34205,48"/>
    <s v="6400034 "/>
    <n v="36990001112"/>
    <s v="BIEN"/>
    <s v="Común"/>
    <x v="0"/>
    <s v="Normalizado"/>
    <s v="CATÁLOGO ELECTRÓNICO"/>
    <s v="PILA RECARGABLE, 1.2 - 1.5 VOLTIOS, TAMAÑO AA"/>
    <n v="22"/>
    <n v="9.34"/>
    <n v="205.48"/>
    <s v="1, 2"/>
    <x v="2"/>
    <s v="LARCO DIMARY"/>
    <n v="22759"/>
    <x v="3"/>
    <m/>
    <m/>
    <s v="03 agosto 2021 se realizó la adquisición y se emitieron 5  ordenes de compra"/>
    <m/>
    <m/>
    <n v="0"/>
    <m/>
    <m/>
    <m/>
    <m/>
    <m/>
    <m/>
  </r>
  <r>
    <x v="4"/>
    <m/>
    <n v="829"/>
    <s v="SI"/>
    <s v="LAMPARA 1 CONTACTO, 1 FILAMENTO, REDONDO PEQUEÑO PARA LUZ GUIA. REF. 4080 T4W-24V, 4W, BA9S O EQUIVALENTE3000,68204"/>
    <s v="3220031 "/>
    <n v="465100211"/>
    <s v="BIEN"/>
    <s v="Común"/>
    <x v="0"/>
    <s v="Normalizado"/>
    <s v="SUBASTA INVERSA ELECTRÓNICA"/>
    <s v="LAMPARA 1 CONTACTO, 1 FILAMENTO, REDONDO PEQUEÑO PARA LUZ GUIA. REF. 4080 T4W-24V, 4W, BA9S O EQUIVALENTE"/>
    <n v="300"/>
    <n v="0.68"/>
    <n v="204.00000000000003"/>
    <s v="2, 3"/>
    <x v="2"/>
    <s v="LOACHAMIN KATYA"/>
    <n v="22880"/>
    <x v="5"/>
    <m/>
    <m/>
    <s v="Trámite devuelto al especialista para reasignación Secretario 10/11/2021"/>
    <m/>
    <m/>
    <n v="0"/>
    <s v="MODIFICADO"/>
    <n v="218"/>
    <m/>
    <m/>
    <m/>
    <m/>
  </r>
  <r>
    <x v="4"/>
    <m/>
    <n v="830"/>
    <s v="SI"/>
    <s v="ARANDELA PLANA DE ACERO TEMPLADO DE 13 MM  1 2 Pulg.  DIAM, TROPICALIZADA, 2001,01202"/>
    <s v="3220031 "/>
    <n v="4299908542"/>
    <s v="BIEN"/>
    <s v="Común"/>
    <x v="0"/>
    <s v="Normalizado"/>
    <s v="ÍNFIMA CUANTÍA"/>
    <s v="ARANDELA PLANA DE ACERO TEMPLADO DE 13 MM  1 2 Pulg.  DIAM, TROPICALIZADA, "/>
    <n v="200"/>
    <n v="1.01"/>
    <n v="202"/>
    <s v="2, 3"/>
    <x v="1"/>
    <m/>
    <m/>
    <x v="0"/>
    <m/>
    <m/>
    <m/>
    <m/>
    <m/>
    <n v="0"/>
    <s v="MODIFICADO"/>
    <n v="218"/>
    <m/>
    <m/>
    <m/>
    <m/>
  </r>
  <r>
    <x v="4"/>
    <m/>
    <n v="831"/>
    <s v="SI"/>
    <s v="CARTUCHO CINTA DE VINYL BLANCO  DE 1 2  12 MM 540200"/>
    <s v="6400034 "/>
    <n v="389120157"/>
    <s v="BIEN"/>
    <s v="Común"/>
    <x v="0"/>
    <s v="Normalizado"/>
    <s v="ÍNFIMA CUANTÍA"/>
    <s v="CARTUCHO CINTA DE VINYL BLANCO  DE 1 2  12 MM "/>
    <n v="5"/>
    <n v="40"/>
    <n v="200"/>
    <s v="2, 3"/>
    <x v="1"/>
    <s v="LOACHAMIN KATYA"/>
    <n v="22821"/>
    <x v="6"/>
    <m/>
    <m/>
    <s v="ADJUDICADO - INFIMA"/>
    <m/>
    <m/>
    <n v="0"/>
    <m/>
    <m/>
    <m/>
    <m/>
    <m/>
    <m/>
  </r>
  <r>
    <x v="4"/>
    <m/>
    <n v="832"/>
    <s v="SI"/>
    <s v="CARTUCHO CINTA DE VINYL VERDE DE 1 2 Pulg.  12 MM.540200"/>
    <s v="6400034 "/>
    <n v="389120157"/>
    <s v="BIEN"/>
    <s v="Común"/>
    <x v="0"/>
    <s v="Normalizado"/>
    <s v="ÍNFIMA CUANTÍA"/>
    <s v="CARTUCHO CINTA DE VINYL VERDE DE 1 2 Pulg.  12 MM."/>
    <n v="5"/>
    <n v="40"/>
    <n v="200"/>
    <s v="2, 3"/>
    <x v="1"/>
    <s v="LOACHAMIN KATYA"/>
    <n v="22821"/>
    <x v="6"/>
    <m/>
    <m/>
    <s v="ADJUDICADO - INFIMA"/>
    <m/>
    <m/>
    <n v="0"/>
    <m/>
    <m/>
    <m/>
    <m/>
    <m/>
    <m/>
  </r>
  <r>
    <x v="4"/>
    <m/>
    <n v="833"/>
    <s v="SI"/>
    <s v="CARTUCHO CINTA DE VINYL NARANJA DE 1 2 Pulg.  12 MM.540200"/>
    <s v="6400034 "/>
    <n v="389120157"/>
    <s v="BIEN"/>
    <s v="Común"/>
    <x v="0"/>
    <s v="Normalizado"/>
    <s v="ÍNFIMA CUANTÍA"/>
    <s v="CARTUCHO CINTA DE VINYL NARANJA DE 1 2 Pulg.  12 MM."/>
    <n v="5"/>
    <n v="40"/>
    <n v="200"/>
    <s v="2, 3"/>
    <x v="1"/>
    <s v="LOACHAMIN KATYA"/>
    <n v="22821"/>
    <x v="6"/>
    <m/>
    <m/>
    <s v="ADJUDICADO - INFIMA"/>
    <m/>
    <m/>
    <n v="0"/>
    <m/>
    <m/>
    <m/>
    <m/>
    <m/>
    <m/>
  </r>
  <r>
    <x v="4"/>
    <m/>
    <n v="834"/>
    <s v="SI"/>
    <s v="CARTUCHO CINTA DE VINYL AMARILLO DE 1 2 Pulg.  12 MM.540200"/>
    <s v="6400034 "/>
    <n v="389120157"/>
    <s v="BIEN"/>
    <s v="Común"/>
    <x v="0"/>
    <s v="Normalizado"/>
    <s v="ÍNFIMA CUANTÍA"/>
    <s v="CARTUCHO CINTA DE VINYL AMARILLO DE 1 2 Pulg.  12 MM."/>
    <n v="5"/>
    <n v="40"/>
    <n v="200"/>
    <s v="2, 3"/>
    <x v="1"/>
    <s v="LOACHAMIN KATYA"/>
    <n v="22821"/>
    <x v="6"/>
    <m/>
    <m/>
    <s v="ADJUDICADO - INFIMA"/>
    <m/>
    <m/>
    <n v="0"/>
    <m/>
    <m/>
    <m/>
    <m/>
    <m/>
    <m/>
  </r>
  <r>
    <x v="4"/>
    <m/>
    <n v="835"/>
    <s v="SI"/>
    <s v="LIBRETIN: RECETARIO MEDICO BLANCO2001200"/>
    <s v="6400034 "/>
    <n v="326000049"/>
    <s v="BIEN"/>
    <s v="Común"/>
    <x v="0"/>
    <s v="Normalizado"/>
    <s v="SUBASTA INVERSA ELECTRÓNICA"/>
    <s v="LIBRETIN: RECETARIO MEDICO BLANCO"/>
    <n v="200"/>
    <n v="1"/>
    <n v="200"/>
    <s v="2, 3"/>
    <x v="2"/>
    <m/>
    <n v="22917"/>
    <x v="0"/>
    <m/>
    <m/>
    <m/>
    <m/>
    <m/>
    <n v="0"/>
    <m/>
    <m/>
    <m/>
    <m/>
    <m/>
    <m/>
  </r>
  <r>
    <x v="4"/>
    <m/>
    <n v="836"/>
    <s v="SI"/>
    <s v="PINTURA ESMALTE AL AGUA BATE PIEDRA1019,67196,7"/>
    <s v="3220031 "/>
    <n v="351100111"/>
    <s v="BIEN"/>
    <s v="Común"/>
    <x v="0"/>
    <s v="Normalizado"/>
    <s v="SUBASTA INVERSA ELECTRÓNICA"/>
    <s v="PINTURA ESMALTE AL AGUA BATE PIEDRA"/>
    <n v="10"/>
    <n v="19.670000000000002"/>
    <n v="196.70000000000002"/>
    <s v="2, 3"/>
    <x v="1"/>
    <s v="TIPANTA TANIA"/>
    <n v="22913"/>
    <x v="2"/>
    <m/>
    <m/>
    <m/>
    <n v="10"/>
    <n v="19.57"/>
    <n v="195.7"/>
    <s v="MODIFICADO"/>
    <n v="218"/>
    <m/>
    <m/>
    <m/>
    <m/>
  </r>
  <r>
    <x v="4"/>
    <m/>
    <n v="837"/>
    <s v="SI"/>
    <s v="CEPILLO DE ALAMBRE DE BRONCE DE 6 FILAS306,5195"/>
    <n v="3230037"/>
    <n v="3533400130"/>
    <s v="BIEN"/>
    <s v="Común"/>
    <x v="0"/>
    <m/>
    <s v="SUBASTA INVERSA ELECTRÓNICA"/>
    <s v="CEPILLO DE ALAMBRE DE BRONCE DE 6 FILAS"/>
    <n v="30"/>
    <n v="6.5"/>
    <m/>
    <s v="2, 3"/>
    <x v="1"/>
    <m/>
    <m/>
    <x v="1"/>
    <m/>
    <m/>
    <m/>
    <m/>
    <m/>
    <n v="0"/>
    <s v="ELIMINADO"/>
    <s v="194  0296"/>
    <d v="2021-12-22T00:00:00"/>
    <m/>
    <m/>
    <m/>
  </r>
  <r>
    <x v="3"/>
    <m/>
    <n v="837"/>
    <s v="SI"/>
    <s v="CEPILLO DE ALAMBRE DE BRONCE DE 6 FILAS306,5195"/>
    <s v="4100037 "/>
    <n v="3533400130"/>
    <s v="BIEN"/>
    <s v="Común"/>
    <x v="0"/>
    <s v="Normalizado"/>
    <s v="ÍNFIMA CUANTÍA"/>
    <s v="CEPILLO DE ALAMBRE DE BRONCE DE 6 FILAS"/>
    <n v="30"/>
    <n v="6.5"/>
    <m/>
    <s v="2, 3"/>
    <x v="1"/>
    <m/>
    <m/>
    <x v="1"/>
    <m/>
    <m/>
    <m/>
    <m/>
    <m/>
    <n v="0"/>
    <s v="ELIMINADO"/>
    <n v="194"/>
    <m/>
    <m/>
    <m/>
    <m/>
  </r>
  <r>
    <x v="4"/>
    <m/>
    <n v="838"/>
    <s v="SI"/>
    <s v="PUNTA DE 10 Pulg.209,64192,8"/>
    <n v="3230037"/>
    <n v="429213513"/>
    <s v="BIEN"/>
    <s v="Común"/>
    <x v="0"/>
    <m/>
    <s v="SUBASTA INVERSA ELECTRÓNICA"/>
    <s v="PUNTA DE 10 Pulg."/>
    <n v="20"/>
    <n v="9.64"/>
    <m/>
    <s v="2, 3"/>
    <x v="1"/>
    <m/>
    <m/>
    <x v="1"/>
    <m/>
    <m/>
    <m/>
    <m/>
    <m/>
    <n v="0"/>
    <s v="ELIMINADO"/>
    <s v="194  0296"/>
    <d v="2021-12-22T00:00:00"/>
    <m/>
    <m/>
    <m/>
  </r>
  <r>
    <x v="3"/>
    <m/>
    <n v="838"/>
    <s v="SI"/>
    <s v="PUNTA DE 10 Pulg.209,64192,8"/>
    <s v="4210033 "/>
    <n v="429213513"/>
    <s v="BIEN"/>
    <s v="Común"/>
    <x v="0"/>
    <s v="Normalizado"/>
    <s v="ÍNFIMA CUANTÍA"/>
    <s v="PUNTA DE 10 Pulg."/>
    <n v="20"/>
    <n v="9.64"/>
    <m/>
    <s v="1, 2"/>
    <x v="1"/>
    <m/>
    <m/>
    <x v="1"/>
    <m/>
    <m/>
    <m/>
    <m/>
    <m/>
    <n v="0"/>
    <s v="ELIMINADO"/>
    <n v="194"/>
    <m/>
    <m/>
    <m/>
    <m/>
  </r>
  <r>
    <x v="4"/>
    <m/>
    <n v="839"/>
    <s v="SI"/>
    <s v="PINTURA LACA EN SPRAY COLOR BLANCO, PRESENTACIÓN 12 ONZ,  400 ML .702,75192,5"/>
    <s v="3220031 "/>
    <n v="351100111"/>
    <s v="BIEN"/>
    <s v="Común"/>
    <x v="0"/>
    <s v="Normalizado"/>
    <s v="ÍNFIMA CUANTÍA"/>
    <s v="PINTURA LACA EN SPRAY COLOR BLANCO, PRESENTACIÓN 12 ONZ,  400 ML ."/>
    <n v="70"/>
    <n v="2.75"/>
    <n v="192.5"/>
    <s v="2, 3"/>
    <x v="1"/>
    <s v="TIPANTA TANIA"/>
    <n v="22913"/>
    <x v="2"/>
    <m/>
    <m/>
    <m/>
    <n v="70"/>
    <n v="2.75"/>
    <n v="192.5"/>
    <s v="MODIFICADO"/>
    <s v="65_x000a_138"/>
    <m/>
    <m/>
    <m/>
    <m/>
  </r>
  <r>
    <x v="4"/>
    <m/>
    <n v="840"/>
    <s v="SI"/>
    <s v="PINTURA LACA EN SPRAY COLOR NEGRO, PRESENTACIÓN 12 ONZ,  400 ML 702,75192,5"/>
    <s v="3220031 "/>
    <n v="351100111"/>
    <s v="BIEN"/>
    <s v="Común"/>
    <x v="0"/>
    <s v="Normalizado"/>
    <s v="ÍNFIMA CUANTÍA"/>
    <s v="PINTURA LACA EN SPRAY COLOR NEGRO, PRESENTACIÓN 12 ONZ,  400 ML "/>
    <n v="70"/>
    <n v="2.75"/>
    <n v="192.5"/>
    <s v="2, 3"/>
    <x v="1"/>
    <s v="TIPANTA TANIA"/>
    <n v="22913"/>
    <x v="2"/>
    <m/>
    <m/>
    <m/>
    <n v="70"/>
    <n v="2.75"/>
    <n v="192.5"/>
    <s v="MODIFICADO"/>
    <s v="65_x000a_138"/>
    <m/>
    <m/>
    <m/>
    <m/>
  </r>
  <r>
    <x v="4"/>
    <m/>
    <n v="841"/>
    <s v="SI"/>
    <s v="ACOPLE RÁPIDO MACHO PARA MANGUERA DE 1/2_x000a_Pulg.404,8192"/>
    <n v="3230037"/>
    <n v="421900311"/>
    <s v="BIEN"/>
    <s v="Común"/>
    <x v="0"/>
    <m/>
    <s v="SUBASTA INVERSA ELECTRÓNICA"/>
    <s v="ACOPLE RÁPIDO MACHO PARA MANGUERA DE 1/2_x000a_Pulg."/>
    <n v="40"/>
    <n v="4.8"/>
    <m/>
    <s v="2, 3"/>
    <x v="1"/>
    <m/>
    <m/>
    <x v="1"/>
    <m/>
    <m/>
    <m/>
    <m/>
    <m/>
    <n v="0"/>
    <s v="ELIMINADO"/>
    <s v="194  0296"/>
    <d v="2021-12-22T00:00:00"/>
    <m/>
    <m/>
    <m/>
  </r>
  <r>
    <x v="4"/>
    <m/>
    <n v="842"/>
    <s v="SI"/>
    <s v="BROCA DE ACERO RÁPIDO, JUEGO DE 31 PIEZAS, DE 1/8&quot; A 1&quot;295,2190,4"/>
    <n v="3230037"/>
    <n v="442510011"/>
    <s v="BIEN"/>
    <s v="Común"/>
    <x v="0"/>
    <m/>
    <s v="SUBASTA INVERSA ELECTRÓNICA"/>
    <s v="BROCA DE ACERO RÁPIDO, JUEGO DE 31 PIEZAS, DE 1/8&quot; A 1&quot;"/>
    <n v="2"/>
    <n v="95.2"/>
    <m/>
    <s v="2, 3"/>
    <x v="1"/>
    <m/>
    <m/>
    <x v="1"/>
    <m/>
    <m/>
    <m/>
    <m/>
    <m/>
    <n v="0"/>
    <s v="ELIMINADO"/>
    <s v="194  0296"/>
    <d v="2021-12-22T00:00:00"/>
    <m/>
    <m/>
    <m/>
  </r>
  <r>
    <x v="4"/>
    <m/>
    <n v="843"/>
    <s v="SI"/>
    <s v="BATERIA RECARGABLE DE 9 V, NIQUEL CADMIO1512,5187,5"/>
    <s v="6400034 "/>
    <n v="464200018"/>
    <s v="BIEN"/>
    <s v="Común"/>
    <x v="0"/>
    <s v="Normalizado"/>
    <s v="SUBASTA INVERSA ELECTRÓNICA"/>
    <s v="BATERIA RECARGABLE DE 9 V, NIQUEL CADMIO"/>
    <n v="15"/>
    <n v="14.35"/>
    <n v="215.25"/>
    <n v="3"/>
    <x v="2"/>
    <s v="TIPANTA TANIA"/>
    <n v="23045"/>
    <x v="2"/>
    <m/>
    <m/>
    <m/>
    <n v="15"/>
    <n v="14.35"/>
    <n v="215.25"/>
    <s v="MODIFICADO"/>
    <n v="206"/>
    <m/>
    <m/>
    <m/>
    <m/>
  </r>
  <r>
    <x v="3"/>
    <m/>
    <n v="843"/>
    <s v="SI"/>
    <s v="BATERIA RECARGABLE DE 9 V, NIQUEL CADMIO1512,5187,5"/>
    <s v="4210031 "/>
    <n v="464200018"/>
    <s v="BIEN"/>
    <s v="Común"/>
    <x v="0"/>
    <s v="Normalizado"/>
    <s v="ÍNFIMA CUANTÍA"/>
    <s v="BATERIA RECARGABLE DE 9 V, NIQUEL CADMIO"/>
    <n v="11"/>
    <n v="13.44"/>
    <m/>
    <s v="2, 3"/>
    <x v="1"/>
    <m/>
    <m/>
    <x v="1"/>
    <m/>
    <m/>
    <m/>
    <m/>
    <m/>
    <n v="0"/>
    <s v="ELIMINADO"/>
    <n v="102"/>
    <m/>
    <m/>
    <m/>
    <m/>
  </r>
  <r>
    <x v="4"/>
    <m/>
    <n v="844"/>
    <s v="SI"/>
    <s v="PERNO DE ACERO 1 Pulg. X 3 Pulg. 8-UNC GR. 8  TROPICALIZADO 209,28185,6"/>
    <s v="3220031 "/>
    <n v="429990832"/>
    <s v="BIEN"/>
    <s v="Común"/>
    <x v="0"/>
    <s v="Normalizado"/>
    <s v="ÍNFIMA CUANTÍA"/>
    <s v="PERNO DE ACERO 1 Pulg. X 3 Pulg. 8-UNC GR. 8  TROPICALIZADO "/>
    <n v="20"/>
    <n v="9.2799999999999994"/>
    <n v="185.6"/>
    <s v="2, 3"/>
    <x v="1"/>
    <m/>
    <m/>
    <x v="0"/>
    <m/>
    <m/>
    <m/>
    <m/>
    <m/>
    <n v="0"/>
    <s v="MODIFICADO"/>
    <n v="218"/>
    <m/>
    <m/>
    <m/>
    <m/>
  </r>
  <r>
    <x v="4"/>
    <m/>
    <n v="845"/>
    <s v="SI"/>
    <s v="PRENSA DE BANCO  ENTENALLA , BASE GIRATORIA 5 Pulg., APERTURA MORDAZAS 8 Pulg., 536,92184,6"/>
    <s v="3220037 "/>
    <n v="429213724"/>
    <s v="BIEN"/>
    <s v="Común"/>
    <x v="0"/>
    <s v="Normalizado"/>
    <s v="ÍNFIMA CUANTÍA"/>
    <s v="PRENSA DE BANCO  ENTENALLA , BASE GIRATORIA 5 Pulg., APERTURA MORDAZAS 8 Pulg., "/>
    <n v="5"/>
    <n v="36.92"/>
    <m/>
    <s v="2, 3"/>
    <x v="1"/>
    <m/>
    <m/>
    <x v="1"/>
    <m/>
    <m/>
    <m/>
    <m/>
    <m/>
    <n v="0"/>
    <s v="ELIMINADO"/>
    <n v="256"/>
    <d v="2021-12-02T00:00:00"/>
    <m/>
    <m/>
    <m/>
  </r>
  <r>
    <x v="4"/>
    <m/>
    <n v="846"/>
    <s v="SI"/>
    <s v="MASKING DE 1 PULGA X 40 YARDAS MULTI USO2030,9182,7"/>
    <s v="6400034 "/>
    <n v="36990001104"/>
    <s v="BIEN"/>
    <s v="Común"/>
    <x v="0"/>
    <s v="Normalizado"/>
    <s v="CATÁLOGO ELECTRÓNICO"/>
    <s v="MASKING DE 1 PULGA X 40 YARDAS MULTI USO"/>
    <n v="203"/>
    <n v="0.9"/>
    <n v="182.70000000000002"/>
    <s v="1, 2"/>
    <x v="2"/>
    <m/>
    <n v="22578"/>
    <x v="3"/>
    <m/>
    <m/>
    <s v="04/06/2021: Se generaron 14 órdenes de compra"/>
    <m/>
    <m/>
    <n v="0"/>
    <m/>
    <m/>
    <m/>
    <m/>
    <m/>
    <m/>
  </r>
  <r>
    <x v="4"/>
    <m/>
    <n v="847"/>
    <s v="SI"/>
    <s v="LAPICERO PORTA MINAS NO. 053600,5180"/>
    <s v="6400034 "/>
    <n v="3891107112"/>
    <s v="BIEN"/>
    <s v="Común"/>
    <x v="0"/>
    <s v="Normalizado"/>
    <s v="ÍNFIMA CUANTÍA"/>
    <s v="LAPICERO PORTA MINAS NO. 05"/>
    <n v="360"/>
    <n v="0.5"/>
    <n v="180"/>
    <s v="2, 3"/>
    <x v="2"/>
    <s v="URBANO MARGARITA"/>
    <n v="22860"/>
    <x v="0"/>
    <m/>
    <m/>
    <m/>
    <m/>
    <m/>
    <n v="0"/>
    <m/>
    <m/>
    <m/>
    <m/>
    <m/>
    <m/>
  </r>
  <r>
    <x v="4"/>
    <m/>
    <n v="848"/>
    <s v="SI"/>
    <s v="UNIDAD DE RESIDUOS PARA IMPRESORA XEROX 7855. ORIGINAL360180"/>
    <s v="6400034 "/>
    <n v="449221111"/>
    <s v="BIEN"/>
    <s v="Común"/>
    <x v="0"/>
    <s v="Normalizado"/>
    <s v="SUBASTA INVERSA ELECTRÓNICA"/>
    <s v="UNIDAD DE RESIDUOS PARA IMPRESORA XEROX 7855. ORIGINAL"/>
    <n v="3"/>
    <n v="60"/>
    <n v="180"/>
    <s v="2, 3"/>
    <x v="2"/>
    <s v="GUEVARA JOHANA"/>
    <n v="22826"/>
    <x v="3"/>
    <m/>
    <m/>
    <s v="28 oct: en elaboración de pliego_x000a_11 nov: a espera del acta de preguntas, respuestas y aclaraciones"/>
    <m/>
    <m/>
    <n v="0"/>
    <m/>
    <m/>
    <m/>
    <m/>
    <m/>
    <m/>
  </r>
  <r>
    <x v="4"/>
    <m/>
    <n v="850"/>
    <s v="SI"/>
    <s v="TALADRO INALÁMBRICO 700 W, MANDRIL 1/2&quot;, PERCUSIÓN Y REVERSIBLE, CARGADOR, BATERÍA Y MALETÍN1180180"/>
    <s v="3230037"/>
    <s v="429213013"/>
    <s v="BIEN"/>
    <s v="Común"/>
    <x v="0"/>
    <m/>
    <s v="SUBASTA INVERSA ELECTRÓNICA"/>
    <s v="TALADRO INALÁMBRICO 700 W, MANDRIL 1/2&quot;, PERCUSIÓN Y REVERSIBLE, CARGADOR, BATERÍA Y MALETÍN"/>
    <s v="1"/>
    <n v="180"/>
    <m/>
    <s v="2, 3"/>
    <x v="1"/>
    <m/>
    <m/>
    <x v="1"/>
    <m/>
    <m/>
    <m/>
    <m/>
    <m/>
    <n v="0"/>
    <s v="ELIMINADO"/>
    <s v="194  0296"/>
    <d v="2021-12-22T00:00:00"/>
    <m/>
    <m/>
    <m/>
  </r>
  <r>
    <x v="4"/>
    <m/>
    <n v="851"/>
    <s v="SI"/>
    <s v="PERNO DE ACERO, ROSCA GRUESA DE 1 2 Pulg. X 3 Pulg. 13-UNC GR. 8  TROPICALIZADO 3000,59177"/>
    <s v="3220031 "/>
    <n v="429990832"/>
    <s v="BIEN"/>
    <s v="Común"/>
    <x v="0"/>
    <s v="Normalizado"/>
    <s v="ÍNFIMA CUANTÍA"/>
    <s v="PERNO DE ACERO, ROSCA GRUESA DE 1 2 Pulg. X 3 Pulg. 13-UNC GR. 8  TROPICALIZADO "/>
    <n v="300"/>
    <n v="0.59"/>
    <n v="177"/>
    <s v="2, 3"/>
    <x v="1"/>
    <m/>
    <m/>
    <x v="0"/>
    <m/>
    <m/>
    <m/>
    <m/>
    <m/>
    <n v="0"/>
    <s v="MODIFICADO"/>
    <n v="218"/>
    <m/>
    <m/>
    <m/>
    <m/>
  </r>
  <r>
    <x v="4"/>
    <m/>
    <n v="852"/>
    <s v="SI"/>
    <s v="PERNO DE ACERO 1 Pulg. X 13 Pulg. 8-UNC GR. 8  TROPICALIZADO 443,94175,76"/>
    <s v="3220031 "/>
    <n v="429990832"/>
    <s v="BIEN"/>
    <s v="Común"/>
    <x v="0"/>
    <s v="Normalizado"/>
    <s v="ÍNFIMA CUANTÍA"/>
    <s v="PERNO DE ACERO 1 Pulg. X 13 Pulg. 8-UNC GR. 8  TROPICALIZADO "/>
    <n v="4"/>
    <n v="43.94"/>
    <n v="175.76"/>
    <s v="2, 3"/>
    <x v="1"/>
    <m/>
    <m/>
    <x v="0"/>
    <m/>
    <m/>
    <m/>
    <m/>
    <m/>
    <n v="0"/>
    <s v="MODIFICADO"/>
    <n v="218"/>
    <m/>
    <m/>
    <m/>
    <m/>
  </r>
  <r>
    <x v="4"/>
    <m/>
    <n v="853"/>
    <s v="SI"/>
    <s v="BASE PARA EXFOLIADOR762,28173,28"/>
    <s v="6400034 "/>
    <n v="36990001133"/>
    <s v="BIEN"/>
    <s v="Común"/>
    <x v="0"/>
    <s v="Normalizado"/>
    <s v="ÍNFIMA CUANTÍA"/>
    <s v="BASE PARA EXFOLIADOR"/>
    <n v="76"/>
    <n v="2.2799999999999998"/>
    <n v="173.27999999999997"/>
    <s v="2, 3"/>
    <x v="2"/>
    <s v="URBANO MARGARITA"/>
    <n v="22860"/>
    <x v="0"/>
    <m/>
    <m/>
    <m/>
    <m/>
    <m/>
    <n v="0"/>
    <m/>
    <m/>
    <m/>
    <m/>
    <m/>
    <m/>
  </r>
  <r>
    <x v="4"/>
    <m/>
    <n v="854"/>
    <s v="SI"/>
    <s v="ACOPLE RÁPIDO PARA SOPLETE Y MANGUERA208,66173,2"/>
    <n v="3230037"/>
    <n v="421900311"/>
    <s v="BIEN"/>
    <s v="Común"/>
    <x v="0"/>
    <m/>
    <s v="SUBASTA INVERSA ELECTRÓNICA"/>
    <s v="ACOPLE RÁPIDO PARA SOPLETE Y MANGUERA"/>
    <n v="20"/>
    <n v="8.66"/>
    <m/>
    <s v="2, 3"/>
    <x v="1"/>
    <m/>
    <m/>
    <x v="1"/>
    <m/>
    <m/>
    <m/>
    <m/>
    <m/>
    <n v="0"/>
    <s v="ELIMINADO"/>
    <s v="194  0296"/>
    <d v="2021-12-22T00:00:00"/>
    <m/>
    <m/>
    <m/>
  </r>
  <r>
    <x v="4"/>
    <m/>
    <n v="855"/>
    <s v="SI"/>
    <s v="PINZA DE PUESTA A TIERRA PARA SUELDA ELECTRICA TIPO LAGARTO1511,53172,95"/>
    <s v="3220037 "/>
    <n v="442550012"/>
    <s v="BIEN"/>
    <s v="Común"/>
    <x v="0"/>
    <s v="Normalizado"/>
    <s v="ÍNFIMA CUANTÍA"/>
    <s v="PINZA DE PUESTA A TIERRA PARA SUELDA ELECTRICA TIPO LAGARTO"/>
    <n v="15"/>
    <n v="11.53"/>
    <n v="172.95"/>
    <s v="2, 3"/>
    <x v="1"/>
    <m/>
    <m/>
    <x v="0"/>
    <m/>
    <m/>
    <m/>
    <m/>
    <m/>
    <n v="0"/>
    <m/>
    <m/>
    <m/>
    <m/>
    <m/>
    <m/>
  </r>
  <r>
    <x v="4"/>
    <m/>
    <n v="856"/>
    <s v="SI"/>
    <s v="LAGARTO PARA MASA DE SOLDADORA1511,53172,95"/>
    <s v="3230037"/>
    <s v="442550012"/>
    <s v="BIEN"/>
    <s v="Común"/>
    <x v="0"/>
    <m/>
    <s v="SUBASTA INVERSA ELECTRÓNICA"/>
    <s v="LAGARTO PARA MASA DE SOLDADORA"/>
    <s v="15"/>
    <n v="11.53"/>
    <m/>
    <s v="2, 3"/>
    <x v="1"/>
    <m/>
    <m/>
    <x v="1"/>
    <m/>
    <m/>
    <m/>
    <m/>
    <m/>
    <n v="0"/>
    <s v="ELIMINADO"/>
    <s v="194  0296"/>
    <d v="2021-12-22T00:00:00"/>
    <m/>
    <m/>
    <m/>
  </r>
  <r>
    <x v="4"/>
    <m/>
    <n v="857"/>
    <s v="SI"/>
    <s v="CINTA DE MONTAJE INVISIBLE 266,45167,7"/>
    <s v="6400034 "/>
    <n v="3692000119"/>
    <s v="BIEN"/>
    <s v="Común"/>
    <x v="0"/>
    <s v="Normalizado"/>
    <s v="ÍNFIMA CUANTÍA"/>
    <s v="CINTA DE MONTAJE INVISIBLE "/>
    <n v="26"/>
    <n v="6.45"/>
    <n v="167.70000000000002"/>
    <s v="1, 2"/>
    <x v="1"/>
    <m/>
    <m/>
    <x v="0"/>
    <m/>
    <m/>
    <m/>
    <m/>
    <m/>
    <n v="0"/>
    <m/>
    <m/>
    <m/>
    <m/>
    <m/>
    <m/>
  </r>
  <r>
    <x v="4"/>
    <m/>
    <n v="858"/>
    <s v="SI"/>
    <s v="PERNO DE ACERO 1&quot; X 12&quot;_x000a_8-UNC GR. 8 (TROPICALIZADO), (BOLT REF. 2H-4010)440,9163,6"/>
    <s v="3220031 "/>
    <n v="429990832"/>
    <s v="BIEN"/>
    <s v="Común"/>
    <x v="0"/>
    <s v="Normalizado"/>
    <s v="ÍNFIMA CUANTÍA"/>
    <s v="PERNO DE ACERO 1&quot; X 12&quot;_x000a_8-UNC GR. 8 (TROPICALIZADO), (BOLT REF. 2H-4010)"/>
    <n v="4"/>
    <n v="40.9"/>
    <n v="163.6"/>
    <s v="2, 3"/>
    <x v="1"/>
    <m/>
    <m/>
    <x v="0"/>
    <m/>
    <m/>
    <m/>
    <m/>
    <m/>
    <n v="0"/>
    <s v="MODIFICADO"/>
    <n v="218"/>
    <m/>
    <m/>
    <m/>
    <m/>
  </r>
  <r>
    <x v="4"/>
    <m/>
    <n v="859"/>
    <s v="SI"/>
    <s v="CAJA PORTA HERRAMIENTAS, METÁLICA DE 45X25X25CM280,14160,28"/>
    <n v="3230037"/>
    <n v="429992527"/>
    <s v="BIEN"/>
    <s v="Común"/>
    <x v="0"/>
    <m/>
    <s v="SUBASTA INVERSA ELECTRÓNICA"/>
    <s v="CAJA PORTA HERRAMIENTAS, METÁLICA DE 45X25X25CM"/>
    <n v="2"/>
    <n v="80.14"/>
    <m/>
    <s v="2, 3"/>
    <x v="1"/>
    <m/>
    <m/>
    <x v="1"/>
    <m/>
    <m/>
    <m/>
    <m/>
    <m/>
    <n v="0"/>
    <s v="ELIMINADO"/>
    <s v="194  0296"/>
    <d v="2021-12-22T00:00:00"/>
    <m/>
    <m/>
    <m/>
  </r>
  <r>
    <x v="4"/>
    <m/>
    <n v="860"/>
    <s v="SI"/>
    <s v="RESISTENCIA FIJA DE 110/220 V, 800 W280160"/>
    <n v="3230037"/>
    <n v="448180011"/>
    <s v="BIEN"/>
    <s v="Común"/>
    <x v="0"/>
    <m/>
    <s v="SUBASTA INVERSA ELECTRÓNICA"/>
    <s v="RESISTENCIA FIJA DE 110/220 V, 800 W"/>
    <n v="2"/>
    <n v="80"/>
    <m/>
    <s v="2, 3"/>
    <x v="1"/>
    <m/>
    <m/>
    <x v="1"/>
    <m/>
    <m/>
    <m/>
    <m/>
    <m/>
    <n v="0"/>
    <s v="ELIMINADO"/>
    <s v="194  0296"/>
    <d v="2021-12-22T00:00:00"/>
    <m/>
    <m/>
    <m/>
  </r>
  <r>
    <x v="4"/>
    <m/>
    <n v="861"/>
    <s v="SI"/>
    <s v="SEPARADOR PLASTICO TAMAÑO A42530,63159,39"/>
    <s v="6400034 "/>
    <n v="36990001123"/>
    <s v="BIEN"/>
    <s v="Común"/>
    <x v="0"/>
    <s v="Normalizado"/>
    <s v="CATÁLOGO ELECTRÓNICO"/>
    <s v="SEPARADOR PLASTICO TAMAÑO A4"/>
    <n v="253"/>
    <n v="0.63"/>
    <n v="159.39000000000001"/>
    <s v="2, 3"/>
    <x v="1"/>
    <m/>
    <m/>
    <x v="0"/>
    <m/>
    <m/>
    <m/>
    <m/>
    <m/>
    <n v="0"/>
    <m/>
    <m/>
    <m/>
    <m/>
    <m/>
    <m/>
  </r>
  <r>
    <x v="4"/>
    <m/>
    <n v="862"/>
    <s v="SI"/>
    <s v="AMARRA PLASTICA DE 60 CM.  24 Pulg.  DE LARGO5000,31155"/>
    <s v="3220031 "/>
    <n v="363300421"/>
    <s v="BIEN"/>
    <s v="Común"/>
    <x v="0"/>
    <s v="Normalizado"/>
    <s v="ÍNFIMA CUANTÍA"/>
    <s v="AMARRA PLASTICA DE 60 CM.  24 Pulg.  DE LARGO"/>
    <n v="500"/>
    <n v="0.31"/>
    <n v="155"/>
    <s v="1, 2"/>
    <x v="1"/>
    <m/>
    <m/>
    <x v="0"/>
    <m/>
    <m/>
    <m/>
    <m/>
    <m/>
    <n v="0"/>
    <m/>
    <m/>
    <m/>
    <m/>
    <m/>
    <m/>
  </r>
  <r>
    <x v="4"/>
    <m/>
    <n v="863"/>
    <s v="SI"/>
    <s v="ESTILETE DE USO MÚLTIPLE, CON MANGO METÁLICO, HOJA DE 5 Pulg. PROFESIONAL.1113,98153,78"/>
    <n v="3230037"/>
    <n v="4292151110"/>
    <s v="BIEN"/>
    <s v="Común"/>
    <x v="0"/>
    <m/>
    <s v="SUBASTA INVERSA ELECTRÓNICA"/>
    <s v="ESTILETE DE USO MÚLTIPLE, CON MANGO METÁLICO, HOJA DE 5 Pulg. PROFESIONAL."/>
    <n v="11"/>
    <n v="13.98"/>
    <m/>
    <s v="2, 3"/>
    <x v="1"/>
    <m/>
    <m/>
    <x v="1"/>
    <m/>
    <m/>
    <m/>
    <m/>
    <m/>
    <n v="0"/>
    <s v="ELIMINADO"/>
    <s v="194  0296"/>
    <d v="2021-12-22T00:00:00"/>
    <m/>
    <m/>
    <m/>
  </r>
  <r>
    <x v="4"/>
    <m/>
    <n v="864"/>
    <s v="SI"/>
    <s v="PERNO DE ACERO 1 Pulg. X 10 Pulg. 8-UNC GR. 8  TROPICALIZADO ,  BOLT REF. 7K-041438,21152,84"/>
    <s v="3220031 "/>
    <n v="429990832"/>
    <s v="BIEN"/>
    <s v="Común"/>
    <x v="0"/>
    <s v="Normalizado"/>
    <s v="ÍNFIMA CUANTÍA"/>
    <s v="PERNO DE ACERO 1 Pulg. X 10 Pulg. 8-UNC GR. 8  TROPICALIZADO ,  BOLT REF. 7K-041"/>
    <n v="4"/>
    <n v="38.21"/>
    <n v="152.84"/>
    <s v="2, 3"/>
    <x v="1"/>
    <m/>
    <m/>
    <x v="0"/>
    <m/>
    <m/>
    <m/>
    <m/>
    <m/>
    <n v="0"/>
    <s v="MODIFICADO"/>
    <n v="218"/>
    <m/>
    <m/>
    <m/>
    <m/>
  </r>
  <r>
    <x v="4"/>
    <m/>
    <n v="865"/>
    <s v="SI"/>
    <s v="TARJETA DE CONTROL DE CAMBIO DE ACEITE DE TRANSMISIÓN30000,05150"/>
    <s v="6400034 "/>
    <n v="326000217"/>
    <s v="BIEN"/>
    <s v="Común"/>
    <x v="0"/>
    <s v="Normalizado"/>
    <s v="SUBASTA INVERSA ELECTRÓNICA"/>
    <s v="TARJETA DE CONTROL DE CAMBIO DE ACEITE DE TRANSMISIÓN"/>
    <n v="3000"/>
    <n v="0.05"/>
    <n v="150"/>
    <s v="2, 3"/>
    <x v="2"/>
    <m/>
    <n v="22917"/>
    <x v="0"/>
    <m/>
    <m/>
    <m/>
    <m/>
    <m/>
    <n v="0"/>
    <m/>
    <m/>
    <m/>
    <m/>
    <m/>
    <m/>
  </r>
  <r>
    <x v="4"/>
    <m/>
    <n v="866"/>
    <s v="SI"/>
    <s v="PINTURA AMARILLA, TIPO ALTO TRAFICO624,88149,28"/>
    <s v="3220031 "/>
    <n v="351100111"/>
    <s v="BIEN"/>
    <s v="Común"/>
    <x v="0"/>
    <s v="Normalizado"/>
    <s v="SUBASTA INVERSA ELECTRÓNICA"/>
    <s v="PINTURA AMARILLA, TIPO ALTO TRAFICO"/>
    <n v="6"/>
    <n v="24.88"/>
    <n v="149.28"/>
    <s v="2, 3"/>
    <x v="1"/>
    <m/>
    <m/>
    <x v="0"/>
    <m/>
    <m/>
    <m/>
    <m/>
    <m/>
    <n v="0"/>
    <s v="MODIFICADO"/>
    <n v="218"/>
    <m/>
    <m/>
    <m/>
    <m/>
  </r>
  <r>
    <x v="4"/>
    <m/>
    <n v="867"/>
    <s v="SI"/>
    <s v="CLIPS MARIPOSA CAJA DE 50 UNIDADES1880,79148,52"/>
    <s v="6400034 "/>
    <n v="429950019"/>
    <s v="BIEN"/>
    <s v="Común"/>
    <x v="0"/>
    <s v="Normalizado"/>
    <s v="CATÁLOGO ELECTRÓNICO"/>
    <s v="CLIPS MARIPOSA CAJA DE 50 UNIDADES"/>
    <n v="188"/>
    <n v="0.79"/>
    <n v="148.52000000000001"/>
    <s v="2, 3"/>
    <x v="1"/>
    <m/>
    <m/>
    <x v="0"/>
    <m/>
    <m/>
    <m/>
    <m/>
    <m/>
    <n v="0"/>
    <m/>
    <m/>
    <m/>
    <m/>
    <m/>
    <m/>
  </r>
  <r>
    <x v="4"/>
    <m/>
    <n v="868"/>
    <s v="SI"/>
    <s v="MARTILLO DE GOMA MAZO, DE 2 LB, MANGO DE MADERA529,37146,85"/>
    <n v="3230037"/>
    <n v="429213111"/>
    <s v="BIEN"/>
    <s v="Común"/>
    <x v="0"/>
    <m/>
    <s v="SUBASTA INVERSA ELECTRÓNICA"/>
    <s v="MARTILLO DE GOMA MAZO, DE 2 LB, MANGO DE MADERA"/>
    <n v="5"/>
    <n v="29.37"/>
    <m/>
    <s v="2, 3"/>
    <x v="1"/>
    <m/>
    <m/>
    <x v="1"/>
    <m/>
    <m/>
    <m/>
    <m/>
    <m/>
    <n v="0"/>
    <s v="ELIMINADO"/>
    <s v="194  0296"/>
    <d v="2021-12-22T00:00:00"/>
    <m/>
    <m/>
    <m/>
  </r>
  <r>
    <x v="4"/>
    <m/>
    <n v="869"/>
    <s v="SI"/>
    <s v="CINTA DE MONTAJE PARA EXTERIOR 25.4MM X 1,52M265,6145,6"/>
    <s v="6400034 "/>
    <n v="3692000119"/>
    <s v="BIEN"/>
    <s v="Común"/>
    <x v="0"/>
    <s v="Normalizado"/>
    <s v="ÍNFIMA CUANTÍA"/>
    <s v="CINTA DE MONTAJE PARA EXTERIOR 25.4MM X 1,52M"/>
    <n v="26"/>
    <n v="5.6"/>
    <n v="145.6"/>
    <s v="1, 2"/>
    <x v="1"/>
    <m/>
    <m/>
    <x v="0"/>
    <m/>
    <m/>
    <m/>
    <m/>
    <m/>
    <n v="0"/>
    <m/>
    <m/>
    <m/>
    <m/>
    <m/>
    <m/>
  </r>
  <r>
    <x v="4"/>
    <m/>
    <n v="870"/>
    <s v="SI"/>
    <s v="CAJA DE MINAS No. HB DE 0.5 MM2990,48143,52"/>
    <s v="6400034 "/>
    <n v="389110719"/>
    <s v="BIEN"/>
    <s v="Común"/>
    <x v="0"/>
    <s v="Normalizado"/>
    <s v="ÍNFIMA CUANTÍA"/>
    <s v="CAJA DE MINAS No. HB DE 0.5 MM"/>
    <n v="299"/>
    <n v="0.48"/>
    <n v="143.51999999999998"/>
    <s v="2, 3"/>
    <x v="2"/>
    <s v="URBANO MARGARITA"/>
    <n v="22860"/>
    <x v="6"/>
    <m/>
    <m/>
    <s v="ADJUDICADO - INFIMA"/>
    <m/>
    <m/>
    <n v="0"/>
    <m/>
    <m/>
    <m/>
    <m/>
    <m/>
    <m/>
  </r>
  <r>
    <x v="4"/>
    <m/>
    <n v="871"/>
    <s v="SI"/>
    <s v="MARTILLO PARA TRABAJO PESADO COMBO, DE 1 1 2 LIBRAS207,08141,6"/>
    <n v="3230037"/>
    <n v="429213119"/>
    <s v="BIEN"/>
    <s v="Común"/>
    <x v="0"/>
    <m/>
    <s v="SUBASTA INVERSA ELECTRÓNICA"/>
    <s v="MARTILLO PARA TRABAJO PESADO COMBO, DE 1 1 2 LIBRAS"/>
    <n v="20"/>
    <n v="7.08"/>
    <m/>
    <s v="2, 3"/>
    <x v="1"/>
    <m/>
    <m/>
    <x v="1"/>
    <m/>
    <m/>
    <m/>
    <m/>
    <m/>
    <n v="0"/>
    <s v="ELIMINADO"/>
    <s v="194  0296"/>
    <d v="2021-12-22T00:00:00"/>
    <m/>
    <m/>
    <m/>
  </r>
  <r>
    <x v="4"/>
    <m/>
    <n v="872"/>
    <s v="SI"/>
    <s v="CAFETERA ELÉCTRICA528,1140,5"/>
    <s v="1210120147100110"/>
    <n v="448162911"/>
    <s v="BIEN"/>
    <s v="Común"/>
    <x v="0"/>
    <s v="Normalizado"/>
    <s v="SUBASTA INVERSA ELECTRÓNICA"/>
    <s v="CAFETERA ELÉCTRICA"/>
    <n v="5"/>
    <n v="25.85"/>
    <n v="129.25"/>
    <n v="3"/>
    <x v="1"/>
    <s v="LARCO DIMARY"/>
    <n v="23036"/>
    <x v="2"/>
    <m/>
    <m/>
    <m/>
    <n v="5"/>
    <n v="25.85"/>
    <n v="129.25"/>
    <s v="MODIFICADO"/>
    <n v="206"/>
    <d v="2021-11-17T00:00:00"/>
    <m/>
    <m/>
    <m/>
  </r>
  <r>
    <x v="3"/>
    <m/>
    <n v="872"/>
    <s v="SI"/>
    <s v="CAFETERA ELÉCTRICA528,1140,5"/>
    <s v="4210033 "/>
    <n v="448162911"/>
    <s v="BIEN"/>
    <s v="Común"/>
    <x v="0"/>
    <s v="Normalizado"/>
    <s v="ÍNFIMA CUANTÍA"/>
    <s v="CAFETERA ELÉCTRICA"/>
    <n v="2"/>
    <n v="30.6"/>
    <m/>
    <s v="1, 2"/>
    <x v="1"/>
    <m/>
    <m/>
    <x v="1"/>
    <m/>
    <m/>
    <m/>
    <m/>
    <m/>
    <n v="0"/>
    <m/>
    <m/>
    <m/>
    <m/>
    <m/>
    <m/>
  </r>
  <r>
    <x v="5"/>
    <m/>
    <n v="873"/>
    <s v="SI"/>
    <s v="NAVAJA PARA ELECTRICISTA DE 8 Pulg. 204 MM435,01140,04"/>
    <n v="5300037"/>
    <s v="429131019"/>
    <s v="BIEN"/>
    <s v="Común"/>
    <x v="0"/>
    <s v="Normalizado"/>
    <s v="ÍNFIMA CUANTÍA"/>
    <s v="NAVAJA PARA ELECTRICISTA DE 8 Pulg. 204 MM"/>
    <n v="4"/>
    <n v="35.01"/>
    <m/>
    <s v="2, 3"/>
    <x v="1"/>
    <m/>
    <m/>
    <x v="1"/>
    <m/>
    <m/>
    <m/>
    <m/>
    <m/>
    <n v="0"/>
    <s v="ELIMINADO"/>
    <n v="194"/>
    <m/>
    <m/>
    <m/>
    <m/>
  </r>
  <r>
    <x v="4"/>
    <m/>
    <n v="873"/>
    <s v="SI"/>
    <s v="NAVAJA PARA ELECTRICISTA DE 8 Pulg. 204 MM435,01140,04"/>
    <n v="3230037"/>
    <n v="429131019"/>
    <s v="BIEN"/>
    <s v="Común"/>
    <x v="0"/>
    <m/>
    <s v="SUBASTA INVERSA ELECTRÓNICA"/>
    <s v="NAVAJA PARA ELECTRICISTA DE 8 Pulg. 204 MM"/>
    <n v="4"/>
    <n v="35.01"/>
    <m/>
    <s v="2, 3"/>
    <x v="1"/>
    <m/>
    <m/>
    <x v="1"/>
    <m/>
    <m/>
    <m/>
    <m/>
    <m/>
    <n v="0"/>
    <s v="ELIMINADO"/>
    <s v="194  0296"/>
    <d v="2021-12-22T00:00:00"/>
    <m/>
    <m/>
    <m/>
  </r>
  <r>
    <x v="4"/>
    <m/>
    <n v="874"/>
    <s v="SI"/>
    <s v="CARPETA FOLDER DE CARTULINA KRAFT VINCHA INCLUIDA10000,14140"/>
    <s v="6400034 "/>
    <n v="3699000157"/>
    <s v="BIEN"/>
    <s v="Común"/>
    <x v="0"/>
    <s v="Normalizado"/>
    <s v="CATÁLOGO ELECTRÓNICO"/>
    <s v="CARPETA FOLDER DE CARTULINA KRAFT VINCHA INCLUIDA"/>
    <n v="1000"/>
    <n v="0.14000000000000001"/>
    <n v="140"/>
    <s v="1, 2"/>
    <x v="2"/>
    <m/>
    <n v="22578"/>
    <x v="3"/>
    <m/>
    <m/>
    <s v="04/06/2021: Se generaron 14 órdenes de compra"/>
    <m/>
    <m/>
    <n v="0"/>
    <m/>
    <m/>
    <m/>
    <m/>
    <m/>
    <m/>
  </r>
  <r>
    <x v="4"/>
    <m/>
    <n v="875"/>
    <s v="SI"/>
    <s v="PERNO DE ACERO, ROSCA GRUESA DE 1 2 Pulg. X 3 Pulg. 1 2 13-UNC GR. 8  TROPICALIZ2000,69138"/>
    <s v="3220031 "/>
    <n v="429990832"/>
    <s v="BIEN"/>
    <s v="Común"/>
    <x v="0"/>
    <s v="Normalizado"/>
    <s v="ÍNFIMA CUANTÍA"/>
    <s v="PERNO DE ACERO, ROSCA GRUESA DE 1 2 Pulg. X 3 Pulg. 1 2 13-UNC GR. 8  TROPICALIZ"/>
    <n v="200"/>
    <n v="0.69"/>
    <n v="138"/>
    <s v="2, 3"/>
    <x v="1"/>
    <m/>
    <m/>
    <x v="0"/>
    <m/>
    <m/>
    <m/>
    <m/>
    <m/>
    <n v="0"/>
    <s v="MODIFICADO"/>
    <n v="218"/>
    <m/>
    <m/>
    <m/>
    <m/>
  </r>
  <r>
    <x v="4"/>
    <m/>
    <n v="876"/>
    <s v="SI"/>
    <s v="PINTURA LACA EN SPRAY COLOR AZUL MARINO, PRESENTACIÓN 12 ONZ,  400 ML 502,75137,5"/>
    <s v="3220031 "/>
    <n v="351100111"/>
    <s v="BIEN"/>
    <s v="Común"/>
    <x v="0"/>
    <s v="Normalizado"/>
    <s v="ÍNFIMA CUANTÍA"/>
    <s v="PINTURA LACA EN SPRAY COLOR AZUL MARINO, PRESENTACIÓN 12 ONZ,  400 ML "/>
    <n v="50"/>
    <n v="2.75"/>
    <n v="137.5"/>
    <s v="2, 3"/>
    <x v="1"/>
    <s v="TIPANTA TANIA"/>
    <n v="22913"/>
    <x v="2"/>
    <m/>
    <m/>
    <m/>
    <n v="50"/>
    <n v="2.75"/>
    <n v="137.5"/>
    <s v="MODIFICADO"/>
    <s v="65_x000a_138"/>
    <m/>
    <m/>
    <m/>
    <m/>
  </r>
  <r>
    <x v="4"/>
    <m/>
    <n v="877"/>
    <s v="SI"/>
    <s v="ZAPAPICO NORMAL, DE  6 LIBRAS1013,62136,2"/>
    <s v="3230037 "/>
    <n v="429210013"/>
    <s v="BIEN"/>
    <s v="Común"/>
    <x v="0"/>
    <s v="Normalizado"/>
    <s v="SUBASTA INVERSA ELECTRÓNICA"/>
    <s v="ZAPAPICO NORMAL, DE  6 LIBRAS"/>
    <n v="10"/>
    <n v="13.62"/>
    <m/>
    <n v="3"/>
    <x v="1"/>
    <m/>
    <m/>
    <x v="1"/>
    <m/>
    <m/>
    <m/>
    <m/>
    <m/>
    <n v="0"/>
    <s v="ELIMINADO"/>
    <s v="34  0296"/>
    <d v="2021-12-22T00:00:00"/>
    <m/>
    <m/>
    <m/>
  </r>
  <r>
    <x v="3"/>
    <m/>
    <n v="878"/>
    <s v="SI"/>
    <s v="PINTURA ESMALTE SINTETICO COLOR NEGRO622,35134,1"/>
    <s v="4210031 4220331 "/>
    <n v="351100111"/>
    <s v="BIEN"/>
    <s v="Común"/>
    <x v="0"/>
    <s v="Normalizado"/>
    <s v="ÍNFIMA CUANTÍA"/>
    <s v="PINTURA ESMALTE SINTETICO COLOR NEGRO"/>
    <n v="10"/>
    <n v="22.15"/>
    <n v="221.5"/>
    <n v="3"/>
    <x v="1"/>
    <s v="TIPANTA TANIA"/>
    <n v="22913"/>
    <x v="2"/>
    <m/>
    <m/>
    <m/>
    <n v="10"/>
    <n v="22.15"/>
    <n v="221.5"/>
    <s v="MODIFICADO"/>
    <n v="7"/>
    <m/>
    <m/>
    <m/>
    <m/>
  </r>
  <r>
    <x v="4"/>
    <m/>
    <n v="878"/>
    <s v="SI"/>
    <s v="PINTURA ESMALTE SINTETICO COLOR NEGRO622,35134,1"/>
    <s v="3220031 "/>
    <n v="351100111"/>
    <s v="BIEN"/>
    <s v="Común"/>
    <x v="0"/>
    <s v="Normalizado"/>
    <s v="SUBASTA INVERSA ELECTRÓNICA"/>
    <s v="PINTURA ESMALTE SINTETICO COLOR NEGRO"/>
    <n v="6"/>
    <n v="22.35"/>
    <n v="134.10000000000002"/>
    <s v="2, 3"/>
    <x v="1"/>
    <s v="TIPANTA TANIA"/>
    <n v="22913"/>
    <x v="2"/>
    <m/>
    <m/>
    <m/>
    <n v="6"/>
    <n v="22.15"/>
    <n v="132.89999999999998"/>
    <s v="MODIFICADO"/>
    <n v="218"/>
    <m/>
    <m/>
    <m/>
    <m/>
  </r>
  <r>
    <x v="4"/>
    <m/>
    <n v="879"/>
    <s v="SI"/>
    <s v="CARPETA PLASTICA TAMAÑO OFICIO CON VINCHA2600,51132,6"/>
    <s v="6400034 "/>
    <n v="326000227"/>
    <s v="BIEN"/>
    <s v="Común"/>
    <x v="0"/>
    <s v="Normalizado"/>
    <s v="SUBASTA INVERSA ELECTRÓNICA"/>
    <s v="CARPETA PLASTICA TAMAÑO OFICIO CON VINCHA"/>
    <n v="260"/>
    <n v="0.51"/>
    <m/>
    <s v="2, 3"/>
    <x v="1"/>
    <m/>
    <m/>
    <x v="1"/>
    <m/>
    <m/>
    <m/>
    <m/>
    <m/>
    <n v="0"/>
    <m/>
    <m/>
    <m/>
    <m/>
    <m/>
    <m/>
  </r>
  <r>
    <x v="4"/>
    <m/>
    <n v="880"/>
    <s v="SI"/>
    <s v="ESPÁTULA, ANCHO DE LA HOJA 2 Pulg., RÍGIDA701,87130,9"/>
    <n v="3230037"/>
    <n v="429120014"/>
    <s v="BIEN"/>
    <s v="Común"/>
    <x v="0"/>
    <m/>
    <s v="SUBASTA INVERSA ELECTRÓNICA"/>
    <s v="ESPÁTULA, ANCHO DE LA HOJA 2 Pulg., RÍGIDA"/>
    <n v="70"/>
    <n v="1.87"/>
    <m/>
    <s v="2, 3"/>
    <x v="1"/>
    <m/>
    <m/>
    <x v="1"/>
    <m/>
    <m/>
    <m/>
    <m/>
    <m/>
    <n v="0"/>
    <s v="ELIMINADO"/>
    <s v="194  0296"/>
    <d v="2021-12-22T00:00:00"/>
    <m/>
    <m/>
    <m/>
  </r>
  <r>
    <x v="4"/>
    <m/>
    <n v="881"/>
    <s v="SI"/>
    <s v="BROCAS DE ACERO RÁPIDO, MILIMÉTRICA, JUEGO DE 10 PIEZAS, DE 3_x000a_A 12 MM718,39128,73"/>
    <n v="3230037"/>
    <n v="442510011"/>
    <s v="BIEN"/>
    <s v="Común"/>
    <x v="0"/>
    <m/>
    <s v="SUBASTA INVERSA ELECTRÓNICA"/>
    <s v="BROCAS DE ACERO RÁPIDO, MILIMÉTRICA, JUEGO DE 10 PIEZAS, DE 3_x000a_A 12 MM"/>
    <n v="7"/>
    <n v="18.39"/>
    <m/>
    <s v="2, 3"/>
    <x v="1"/>
    <m/>
    <m/>
    <x v="1"/>
    <m/>
    <m/>
    <m/>
    <m/>
    <m/>
    <n v="0"/>
    <s v="ELIMINADO"/>
    <s v="194  0296"/>
    <d v="2021-12-22T00:00:00"/>
    <m/>
    <m/>
    <m/>
  </r>
  <r>
    <x v="4"/>
    <m/>
    <n v="882"/>
    <s v="SI"/>
    <s v="BORRADOR DE QUESO9110,14127,54"/>
    <s v="6400034 "/>
    <n v="326000915"/>
    <s v="BIEN"/>
    <s v="Común"/>
    <x v="0"/>
    <s v="Normalizado"/>
    <s v="CATÁLOGO ELECTRÓNICO"/>
    <s v="BORRADOR DE QUESO"/>
    <n v="911"/>
    <n v="0.14000000000000001"/>
    <n v="127.54"/>
    <s v="1, 2"/>
    <x v="2"/>
    <m/>
    <n v="22578"/>
    <x v="3"/>
    <m/>
    <m/>
    <s v="04/06/2021: Se generaron 14 órdenes de compra"/>
    <m/>
    <m/>
    <n v="0"/>
    <m/>
    <m/>
    <m/>
    <m/>
    <m/>
    <m/>
  </r>
  <r>
    <x v="4"/>
    <m/>
    <n v="883"/>
    <s v="SI"/>
    <s v="TARJETA DE CONTROL DE FRENOS25000,05125"/>
    <s v="6400034 "/>
    <n v="326000217"/>
    <s v="BIEN"/>
    <s v="Común"/>
    <x v="0"/>
    <s v="Normalizado"/>
    <s v="SUBASTA INVERSA ELECTRÓNICA"/>
    <s v="TARJETA DE CONTROL DE FRENOS"/>
    <n v="2500"/>
    <n v="0.05"/>
    <n v="125"/>
    <s v="2, 3"/>
    <x v="2"/>
    <m/>
    <n v="22917"/>
    <x v="0"/>
    <m/>
    <m/>
    <m/>
    <m/>
    <m/>
    <n v="0"/>
    <m/>
    <m/>
    <m/>
    <m/>
    <m/>
    <m/>
  </r>
  <r>
    <x v="4"/>
    <m/>
    <n v="884"/>
    <s v="SI"/>
    <s v="LIBRETIN:  LIQUIDACION DE COMPRAS O SERVICIOS1111,22123,42"/>
    <s v="6400034 "/>
    <n v="326000049"/>
    <s v="BIEN"/>
    <s v="Común"/>
    <x v="0"/>
    <s v="Normalizado"/>
    <s v="SUBASTA INVERSA ELECTRÓNICA"/>
    <s v="LIBRETIN:  LIQUIDACION DE COMPRAS O SERVICIOS"/>
    <n v="11"/>
    <n v="11.22"/>
    <n v="123.42"/>
    <s v="2, 3"/>
    <x v="2"/>
    <m/>
    <n v="22917"/>
    <x v="0"/>
    <m/>
    <m/>
    <m/>
    <m/>
    <m/>
    <n v="0"/>
    <m/>
    <m/>
    <m/>
    <m/>
    <m/>
    <m/>
  </r>
  <r>
    <x v="4"/>
    <m/>
    <n v="885"/>
    <s v="SI"/>
    <s v="TIJERAS DE HOJALATERO, LARGO TOTAL 10 Pulg._x000a_254 MM, CORTE RECTO620,56123,36"/>
    <n v="3230037"/>
    <n v="4423209112"/>
    <s v="BIEN"/>
    <s v="Común"/>
    <x v="0"/>
    <m/>
    <s v="SUBASTA INVERSA ELECTRÓNICA"/>
    <s v="TIJERAS DE HOJALATERO, LARGO TOTAL 10 Pulg._x000a_254 MM, CORTE RECTO"/>
    <n v="6"/>
    <n v="20.56"/>
    <m/>
    <s v="2, 3"/>
    <x v="1"/>
    <m/>
    <m/>
    <x v="1"/>
    <m/>
    <m/>
    <m/>
    <m/>
    <m/>
    <n v="0"/>
    <s v="ELIMINADO"/>
    <s v="194  0296"/>
    <d v="2021-12-22T00:00:00"/>
    <m/>
    <m/>
    <m/>
  </r>
  <r>
    <x v="4"/>
    <m/>
    <n v="886"/>
    <s v="SI"/>
    <s v="LIBRETIN DE  CONTROL TRANSFERENCIA COMBUSTIBLES A LA CENTRAL GUALBERTO1012,24122,4"/>
    <s v="6400034 "/>
    <n v="326000049"/>
    <s v="BIEN"/>
    <s v="Común"/>
    <x v="0"/>
    <s v="Normalizado"/>
    <s v="SUBASTA INVERSA ELECTRÓNICA"/>
    <s v="LIBRETIN DE  CONTROL TRANSFERENCIA COMBUSTIBLES A LA CENTRAL GUALBERTO"/>
    <n v="10"/>
    <n v="12.24"/>
    <n v="122.4"/>
    <s v="2, 3"/>
    <x v="2"/>
    <m/>
    <n v="22917"/>
    <x v="0"/>
    <m/>
    <m/>
    <m/>
    <m/>
    <m/>
    <n v="0"/>
    <m/>
    <m/>
    <m/>
    <m/>
    <m/>
    <m/>
  </r>
  <r>
    <x v="4"/>
    <m/>
    <n v="887"/>
    <s v="SI"/>
    <s v="HOJA DE PAPEL BOND SUPER A3 DE 75 GR. 330 X 483 MM BLANCO60000,02120"/>
    <s v="6400034 "/>
    <n v="3212920120"/>
    <s v="BIEN"/>
    <s v="Común"/>
    <x v="0"/>
    <s v="Normalizado"/>
    <s v="ÍNFIMA CUANTÍA"/>
    <s v="HOJA DE PAPEL BOND SUPER A3 DE 75 GR. 330 X 483 MM BLANCO"/>
    <n v="6000"/>
    <n v="0.02"/>
    <m/>
    <s v="1, 2"/>
    <x v="2"/>
    <m/>
    <m/>
    <x v="1"/>
    <m/>
    <m/>
    <m/>
    <m/>
    <m/>
    <n v="0"/>
    <s v="ELIMINADO"/>
    <n v="206"/>
    <d v="2021-11-17T00:00:00"/>
    <m/>
    <m/>
    <m/>
  </r>
  <r>
    <x v="4"/>
    <m/>
    <n v="888"/>
    <s v="SI"/>
    <s v="LIMATÓN DE 10&quot; X 3/8&quot;, GRANO GRUESO158120"/>
    <n v="3230037"/>
    <n v="429211111"/>
    <s v="BIEN"/>
    <s v="Común"/>
    <x v="0"/>
    <m/>
    <s v="SUBASTA INVERSA ELECTRÓNICA"/>
    <s v="LIMATÓN DE 10&quot; X 3/8&quot;, GRANO GRUESO"/>
    <n v="15"/>
    <n v="8"/>
    <m/>
    <s v="2, 3"/>
    <x v="1"/>
    <m/>
    <m/>
    <x v="1"/>
    <m/>
    <m/>
    <m/>
    <m/>
    <m/>
    <n v="0"/>
    <s v="ELIMINADO"/>
    <s v="194  0296"/>
    <d v="2021-12-22T00:00:00"/>
    <m/>
    <m/>
    <m/>
  </r>
  <r>
    <x v="4"/>
    <m/>
    <n v="889"/>
    <s v="SI"/>
    <s v="ESFEROGRAFICO PUNTA FINA ROJO3910,3117,3"/>
    <s v="6400034 "/>
    <n v="3891100177"/>
    <s v="BIEN"/>
    <s v="Común"/>
    <x v="0"/>
    <s v="Normalizado"/>
    <s v="ÍNFIMA CUANTÍA"/>
    <s v="ESFEROGRAFICO PUNTA FINA ROJO"/>
    <n v="391"/>
    <n v="0.3"/>
    <n v="117.3"/>
    <s v="2, 3"/>
    <x v="2"/>
    <s v="URBANO MARGARITA"/>
    <n v="22860"/>
    <x v="6"/>
    <m/>
    <m/>
    <s v="ADJUDICADO - INFIMA"/>
    <m/>
    <m/>
    <n v="0"/>
    <m/>
    <m/>
    <m/>
    <m/>
    <m/>
    <m/>
  </r>
  <r>
    <x v="3"/>
    <m/>
    <n v="890"/>
    <s v="SI"/>
    <s v="AMARRA PLASTICA DE 55 CM  22 Pulg.  DE LARGO4000,29116"/>
    <s v="4210031 "/>
    <n v="363300421"/>
    <s v="BIEN"/>
    <s v="Común"/>
    <x v="0"/>
    <s v="Normalizado"/>
    <s v="ÍNFIMA CUANTÍA"/>
    <s v="AMARRA PLASTICA DE 55 CM  22 Pulg.  DE LARGO"/>
    <n v="1000"/>
    <n v="0.28999999999999998"/>
    <m/>
    <s v="2, 3"/>
    <x v="1"/>
    <m/>
    <m/>
    <x v="1"/>
    <m/>
    <m/>
    <m/>
    <m/>
    <m/>
    <n v="0"/>
    <s v="ELIMINADO"/>
    <s v="102 0110"/>
    <d v="2021-10-27T00:00:00"/>
    <m/>
    <m/>
    <m/>
  </r>
  <r>
    <x v="4"/>
    <m/>
    <n v="890"/>
    <s v="SI"/>
    <s v="AMARRA PLASTICA DE 55 CM  22 Pulg.  DE LARGO4000,29116"/>
    <s v="3220031 "/>
    <n v="363300421"/>
    <s v="BIEN"/>
    <s v="Común"/>
    <x v="0"/>
    <s v="Normalizado"/>
    <s v="ÍNFIMA CUANTÍA"/>
    <s v="AMARRA PLASTICA DE 55 CM  22 Pulg.  DE LARGO"/>
    <n v="400"/>
    <n v="0.28999999999999998"/>
    <n v="115.99999999999999"/>
    <s v="1, 2"/>
    <x v="1"/>
    <m/>
    <m/>
    <x v="0"/>
    <m/>
    <m/>
    <m/>
    <m/>
    <m/>
    <n v="0"/>
    <s v="MODIFICADO"/>
    <n v="65"/>
    <m/>
    <m/>
    <m/>
    <m/>
  </r>
  <r>
    <x v="4"/>
    <m/>
    <n v="891"/>
    <s v="SI"/>
    <s v="PLUMA LIMPIAPARABRISA DE 21 Pulg.129,6115,2"/>
    <s v="3220031 "/>
    <n v="4912905032"/>
    <s v="BIEN"/>
    <s v="Común"/>
    <x v="0"/>
    <s v="Normalizado"/>
    <s v="ÍNFIMA CUANTÍA"/>
    <s v="PLUMA LIMPIAPARABRISA DE 21 Pulg."/>
    <n v="12"/>
    <n v="9.6"/>
    <n v="115.19999999999999"/>
    <s v="2, 3"/>
    <x v="1"/>
    <m/>
    <m/>
    <x v="0"/>
    <m/>
    <m/>
    <m/>
    <m/>
    <m/>
    <n v="0"/>
    <s v="MODIFICADO"/>
    <n v="218"/>
    <m/>
    <m/>
    <m/>
    <m/>
  </r>
  <r>
    <x v="4"/>
    <m/>
    <n v="892"/>
    <s v="SI"/>
    <s v="PISTOLA PARA APLICAR SELLADOR DE POLIURETANO, PARA CONTENEDOR257114"/>
    <n v="3230037"/>
    <n v="439230113"/>
    <s v="BIEN"/>
    <s v="Común"/>
    <x v="0"/>
    <s v="Normalizado"/>
    <s v="SUBASTA INVERSA ELECTRÓNICA"/>
    <s v="PISTOLA PARA APLICAR SELLADOR DE POLIURETANO, PARA CONTENEDOR"/>
    <n v="2"/>
    <n v="57"/>
    <m/>
    <s v="2, 3"/>
    <x v="1"/>
    <m/>
    <m/>
    <x v="1"/>
    <m/>
    <m/>
    <m/>
    <m/>
    <m/>
    <n v="0"/>
    <s v="ELIMINADO"/>
    <s v="194  0296"/>
    <d v="2021-12-22T00:00:00"/>
    <m/>
    <m/>
    <m/>
  </r>
  <r>
    <x v="4"/>
    <m/>
    <n v="893"/>
    <s v="SI"/>
    <s v="PLAYO DE PRESIÓN DE  8 Pulg., QUIJADA RECTA147,95111,3"/>
    <n v="3230037"/>
    <n v="4292112110"/>
    <s v="BIEN"/>
    <s v="Común"/>
    <x v="0"/>
    <s v="Normalizado"/>
    <s v="SUBASTA INVERSA ELECTRÓNICA"/>
    <s v="PLAYO DE PRESIÓN DE  8 Pulg., QUIJADA RECTA"/>
    <n v="14"/>
    <n v="7.95"/>
    <m/>
    <s v="2, 3"/>
    <x v="1"/>
    <m/>
    <m/>
    <x v="1"/>
    <m/>
    <m/>
    <m/>
    <m/>
    <m/>
    <n v="0"/>
    <s v="ELIMINADO"/>
    <s v="194  0296"/>
    <d v="2021-12-22T00:00:00"/>
    <m/>
    <m/>
    <m/>
  </r>
  <r>
    <x v="4"/>
    <m/>
    <n v="894"/>
    <s v="SI"/>
    <s v="LLAVE DE PICO 10 Pulg. FOSFATADA427,8111,2"/>
    <n v="3230037"/>
    <n v="429212012"/>
    <s v="BIEN"/>
    <s v="Común"/>
    <x v="0"/>
    <s v="Normalizado"/>
    <s v="SUBASTA INVERSA ELECTRÓNICA"/>
    <s v="LLAVE DE PICO 10 Pulg. FOSFATADA"/>
    <n v="4"/>
    <n v="27.8"/>
    <m/>
    <s v="2, 3"/>
    <x v="1"/>
    <m/>
    <m/>
    <x v="1"/>
    <m/>
    <m/>
    <m/>
    <m/>
    <m/>
    <n v="0"/>
    <s v="ELIMINADO"/>
    <s v="194  0296"/>
    <d v="2021-12-22T00:00:00"/>
    <m/>
    <m/>
    <m/>
  </r>
  <r>
    <x v="4"/>
    <m/>
    <n v="895"/>
    <s v="SI"/>
    <s v="PLAYO DE PRESIÓN DE 7&quot;, QUIJADA RECTA522,23111,15"/>
    <n v="3230037"/>
    <n v="4292112110"/>
    <s v="BIEN"/>
    <s v="Común"/>
    <x v="0"/>
    <s v="Normalizado"/>
    <s v="SUBASTA INVERSA ELECTRÓNICA"/>
    <s v="PLAYO DE PRESIÓN DE 7&quot;, QUIJADA RECTA"/>
    <n v="5"/>
    <n v="22.23"/>
    <m/>
    <s v="2, 3"/>
    <x v="1"/>
    <m/>
    <m/>
    <x v="1"/>
    <m/>
    <m/>
    <m/>
    <m/>
    <m/>
    <n v="0"/>
    <s v="ELIMINADO"/>
    <s v="194  0296"/>
    <d v="2021-12-22T00:00:00"/>
    <m/>
    <m/>
    <m/>
  </r>
  <r>
    <x v="4"/>
    <m/>
    <n v="896"/>
    <s v="SI"/>
    <s v="PISTOLA NEUMÁTICA METÁLICA PARA ENGRASAR, CON BOQUILLA DE 1/4&quot; REF. 41307255110"/>
    <s v="3230037"/>
    <n v="442310018"/>
    <s v="BIEN"/>
    <s v="Común"/>
    <x v="0"/>
    <s v="Normalizado"/>
    <s v="SUBASTA INVERSA ELECTRÓNICA"/>
    <s v="PISTOLA NEUMÁTICA METÁLICA PARA ENGRASAR, CON BOQUILLA DE 1/4&quot; REF. 41307"/>
    <n v="2"/>
    <n v="55"/>
    <m/>
    <s v="2, 3"/>
    <x v="1"/>
    <m/>
    <m/>
    <x v="1"/>
    <m/>
    <m/>
    <m/>
    <m/>
    <m/>
    <n v="0"/>
    <s v="ELIMINADO"/>
    <s v="194  0296"/>
    <d v="2021-12-22T00:00:00"/>
    <m/>
    <m/>
    <m/>
  </r>
  <r>
    <x v="4"/>
    <m/>
    <n v="897"/>
    <s v="SI"/>
    <s v="ALICATE Pulg.8 AISL. C ENTORCH. 12098252,64105,28"/>
    <n v="3230037"/>
    <n v="4292112110"/>
    <s v="BIEN"/>
    <s v="Común"/>
    <x v="0"/>
    <s v="Normalizado"/>
    <s v="SUBASTA INVERSA ELECTRÓNICA"/>
    <s v="ALICATE Pulg.8 AISL. C ENTORCH. 12098"/>
    <n v="2"/>
    <n v="52.64"/>
    <m/>
    <s v="2, 3"/>
    <x v="1"/>
    <m/>
    <m/>
    <x v="1"/>
    <m/>
    <m/>
    <m/>
    <m/>
    <m/>
    <n v="0"/>
    <s v="ELIMINADO"/>
    <s v="194  0296"/>
    <d v="2021-12-22T00:00:00"/>
    <m/>
    <m/>
    <m/>
  </r>
  <r>
    <x v="4"/>
    <m/>
    <n v="898"/>
    <s v="SI"/>
    <s v="JABON DE TOCADOR DE 125 GRAMOS.1200,87104,4"/>
    <s v="6400034 "/>
    <n v="353210117"/>
    <s v="BIEN"/>
    <s v="Común"/>
    <x v="0"/>
    <s v="Normalizado"/>
    <s v="ÍNFIMA CUANTÍA"/>
    <s v="JABON DE TOCADOR DE 125 GRAMOS."/>
    <n v="120"/>
    <n v="0.87"/>
    <n v="104.4"/>
    <s v="2, 3"/>
    <x v="1"/>
    <m/>
    <m/>
    <x v="0"/>
    <m/>
    <m/>
    <m/>
    <m/>
    <m/>
    <n v="0"/>
    <m/>
    <m/>
    <m/>
    <m/>
    <m/>
    <m/>
  </r>
  <r>
    <x v="4"/>
    <m/>
    <n v="899"/>
    <s v="SI"/>
    <s v="CALIBRADOR DE LAMINAS DE 1/2&quot; X 12&quot; DE 0.0015&quot; A 0.040&quot;, 25 HOJAS LARGAS251,79103,58"/>
    <n v="3230037"/>
    <n v="4423209116"/>
    <s v="BIEN"/>
    <s v="Común"/>
    <x v="0"/>
    <m/>
    <s v="SUBASTA INVERSA ELECTRÓNICA"/>
    <s v="CALIBRADOR DE LAMINAS DE 1/2&quot; X 12&quot; DE 0.0015&quot; A 0.040&quot;, 25 HOJAS LARGAS"/>
    <n v="2"/>
    <n v="51.79"/>
    <m/>
    <s v="2, 3"/>
    <x v="1"/>
    <m/>
    <m/>
    <x v="1"/>
    <m/>
    <m/>
    <m/>
    <m/>
    <m/>
    <n v="0"/>
    <s v="ELIMINADO"/>
    <s v="194  0296"/>
    <d v="2021-12-22T00:00:00"/>
    <m/>
    <m/>
    <m/>
  </r>
  <r>
    <x v="4"/>
    <m/>
    <n v="900"/>
    <s v="SI"/>
    <s v="CINTA PARA MAQUINA DE ESCRIBIR ELECTRICA BROTHER EM-550812,75102"/>
    <s v="6400034 "/>
    <n v="389120111"/>
    <s v="BIEN"/>
    <s v="Común"/>
    <x v="0"/>
    <s v="Normalizado"/>
    <s v="ÍNFIMA CUANTÍA"/>
    <s v="CINTA PARA MAQUINA DE ESCRIBIR ELECTRICA BROTHER EM-550"/>
    <n v="8"/>
    <n v="12.75"/>
    <n v="102"/>
    <s v="1, 2"/>
    <x v="1"/>
    <m/>
    <m/>
    <x v="0"/>
    <m/>
    <m/>
    <m/>
    <m/>
    <m/>
    <n v="0"/>
    <m/>
    <m/>
    <m/>
    <m/>
    <m/>
    <m/>
  </r>
  <r>
    <x v="4"/>
    <m/>
    <n v="901"/>
    <s v="SI"/>
    <s v="PUNZONES DE 1/4&quot; A 1&quot;, JUEGO DE 8 PIEZAS250,23100,46"/>
    <n v="3230037"/>
    <n v="442170511"/>
    <s v="BIEN"/>
    <s v="Común"/>
    <x v="0"/>
    <m/>
    <s v="SUBASTA INVERSA ELECTRÓNICA"/>
    <s v="PUNZONES DE 1/4&quot; A 1&quot;, JUEGO DE 8 PIEZAS"/>
    <n v="2"/>
    <n v="50.23"/>
    <m/>
    <s v="2, 3"/>
    <x v="1"/>
    <m/>
    <m/>
    <x v="1"/>
    <m/>
    <m/>
    <m/>
    <m/>
    <m/>
    <n v="0"/>
    <s v="ELIMINADO"/>
    <s v="194  0296"/>
    <d v="2021-12-22T00:00:00"/>
    <m/>
    <m/>
    <m/>
  </r>
  <r>
    <x v="4"/>
    <m/>
    <n v="902"/>
    <s v="SI"/>
    <s v="FOCO PARA LUZ PILOTO 24 V, 2.5 W TIPO BA9S, REF. 4008 O EQUIVALENTE1001100"/>
    <s v="3220031 "/>
    <n v="465100211"/>
    <s v="BIEN"/>
    <s v="Común"/>
    <x v="0"/>
    <s v="Normalizado"/>
    <s v="SUBASTA INVERSA ELECTRÓNICA"/>
    <s v="FOCO PARA LUZ PILOTO 24 V, 2.5 W TIPO BA9S, REF. 4008 O EQUIVALENTE"/>
    <n v="100"/>
    <n v="1"/>
    <n v="100"/>
    <s v="2, 3"/>
    <x v="2"/>
    <s v="LOACHAMIN KATYA"/>
    <n v="22880"/>
    <x v="5"/>
    <m/>
    <m/>
    <s v="Trámite devuelto al especialista para reasignación Secretario 10/11/2021"/>
    <m/>
    <m/>
    <n v="0"/>
    <s v="MODIFICADO"/>
    <n v="218"/>
    <m/>
    <m/>
    <m/>
    <m/>
  </r>
  <r>
    <x v="4"/>
    <m/>
    <n v="903"/>
    <s v="SI"/>
    <s v="MARTILLO PARA TRABAJO PESADO COMBO, DE 10 LIBRAS519,9399,65"/>
    <n v="3230037"/>
    <n v="429213119"/>
    <s v="BIEN"/>
    <s v="Común"/>
    <x v="0"/>
    <m/>
    <s v="SUBASTA INVERSA ELECTRÓNICA"/>
    <s v="MARTILLO PARA TRABAJO PESADO COMBO, DE 10 LIBRAS"/>
    <n v="5"/>
    <n v="19.93"/>
    <m/>
    <s v="2, 3"/>
    <x v="1"/>
    <m/>
    <m/>
    <x v="1"/>
    <m/>
    <m/>
    <m/>
    <m/>
    <m/>
    <n v="0"/>
    <s v="ELIMINADO"/>
    <s v="194  0296"/>
    <d v="2021-12-22T00:00:00"/>
    <m/>
    <m/>
    <m/>
  </r>
  <r>
    <x v="4"/>
    <m/>
    <n v="904"/>
    <s v="SI"/>
    <s v="PERFORADORA METALICA INDUSTRIAL19898"/>
    <s v="6400034 "/>
    <n v="451600213"/>
    <s v="BIEN"/>
    <s v="Común"/>
    <x v="0"/>
    <s v="Normalizado"/>
    <s v="CATÁLOGO ELECTRÓNICO"/>
    <s v="PERFORADORA METALICA INDUSTRIAL"/>
    <n v="1"/>
    <n v="98"/>
    <n v="98"/>
    <s v="2, 3"/>
    <x v="1"/>
    <m/>
    <m/>
    <x v="0"/>
    <m/>
    <m/>
    <m/>
    <m/>
    <m/>
    <n v="0"/>
    <m/>
    <m/>
    <m/>
    <m/>
    <m/>
    <m/>
  </r>
  <r>
    <x v="4"/>
    <m/>
    <n v="905"/>
    <s v="SI"/>
    <s v="CAJA PORTA HERRAMIENTAS, METÁLICA DE 40 X 20 X 20 CM713,7896,46"/>
    <n v="3230037"/>
    <n v="429992527"/>
    <s v="BIEN"/>
    <s v="Común"/>
    <x v="0"/>
    <m/>
    <s v="SUBASTA INVERSA ELECTRÓNICA"/>
    <s v="CAJA PORTA HERRAMIENTAS, METÁLICA DE 40 X 20 X 20 CM"/>
    <n v="7"/>
    <n v="13.78"/>
    <m/>
    <s v="2, 3"/>
    <x v="1"/>
    <m/>
    <m/>
    <x v="1"/>
    <m/>
    <m/>
    <m/>
    <m/>
    <m/>
    <n v="0"/>
    <s v="ELIMINADO"/>
    <s v="194  0296"/>
    <d v="2021-12-22T00:00:00"/>
    <m/>
    <m/>
    <m/>
  </r>
  <r>
    <x v="4"/>
    <m/>
    <n v="906"/>
    <s v="SI"/>
    <s v="LLAVE DE UNA BOCA, DE 41 MM245,791,4"/>
    <n v="3230037"/>
    <n v="429212012"/>
    <s v="BIEN"/>
    <s v="Común"/>
    <x v="0"/>
    <m/>
    <s v="SUBASTA INVERSA ELECTRÓNICA"/>
    <s v="LLAVE DE UNA BOCA, DE 41 MM"/>
    <n v="2"/>
    <n v="45.7"/>
    <m/>
    <s v="2, 3"/>
    <x v="1"/>
    <m/>
    <m/>
    <x v="1"/>
    <m/>
    <m/>
    <m/>
    <m/>
    <m/>
    <n v="0"/>
    <s v="ELIMINADO"/>
    <s v="194  0296"/>
    <d v="2021-12-22T00:00:00"/>
    <m/>
    <m/>
    <m/>
  </r>
  <r>
    <x v="3"/>
    <m/>
    <n v="906"/>
    <s v="SI"/>
    <s v="LLAVE DE UNA BOCA, DE 41 MM245,791,4"/>
    <n v="3230037"/>
    <n v="429212012"/>
    <s v="BIEN"/>
    <s v="Común"/>
    <x v="0"/>
    <s v="Normalizado"/>
    <s v="SUBASTA INVERSA ELECTRÓNICA"/>
    <s v="LLAVE DE UNA BOCA, DE 41 MM"/>
    <n v="2"/>
    <n v="45.7"/>
    <m/>
    <s v="2, 3"/>
    <x v="1"/>
    <m/>
    <m/>
    <x v="1"/>
    <m/>
    <m/>
    <m/>
    <m/>
    <m/>
    <n v="0"/>
    <s v="ELIMINADO"/>
    <n v="194"/>
    <m/>
    <m/>
    <m/>
    <m/>
  </r>
  <r>
    <x v="4"/>
    <m/>
    <n v="907"/>
    <s v="SI"/>
    <s v="PINTURA ANTI OX, COLOR NEGRO BRILLANTE518,0990,45"/>
    <s v="3220031 "/>
    <n v="351100111"/>
    <s v="BIEN"/>
    <s v="Común"/>
    <x v="0"/>
    <s v="Normalizado"/>
    <s v="SUBASTA INVERSA ELECTRÓNICA"/>
    <s v="PINTURA ANTI OX, COLOR NEGRO BRILLANTE"/>
    <n v="5"/>
    <n v="18.09"/>
    <n v="90.45"/>
    <s v="2, 3"/>
    <x v="1"/>
    <s v="TIPANTA TANIA"/>
    <n v="22913"/>
    <x v="2"/>
    <m/>
    <m/>
    <m/>
    <n v="5"/>
    <n v="17.98"/>
    <n v="89.9"/>
    <s v="MODIFICADO"/>
    <n v="218"/>
    <m/>
    <m/>
    <m/>
    <m/>
  </r>
  <r>
    <x v="4"/>
    <m/>
    <n v="908"/>
    <s v="SI"/>
    <s v="BARRA RECTA DE 14 LIBRAS, 1.50 M. LONGITUD.517,9289,6"/>
    <s v="3230037"/>
    <n v="412641511"/>
    <s v="BIEN"/>
    <s v="Común"/>
    <x v="0"/>
    <m/>
    <s v="SUBASTA INVERSA ELECTRÓNICA"/>
    <s v="BARRA RECTA DE 14 LIBRAS, 1.50 M. LONGITUD."/>
    <n v="5"/>
    <n v="17.920000000000002"/>
    <m/>
    <s v="2, 3"/>
    <x v="1"/>
    <m/>
    <m/>
    <x v="1"/>
    <m/>
    <m/>
    <m/>
    <m/>
    <m/>
    <n v="0"/>
    <s v="ELIMINADO"/>
    <s v="194  0296"/>
    <d v="2021-12-22T00:00:00"/>
    <m/>
    <m/>
    <m/>
  </r>
  <r>
    <x v="3"/>
    <m/>
    <n v="908"/>
    <s v="SI"/>
    <s v="BARRA RECTA DE 14 LIBRAS, 1.50 M. LONGITUD.517,9289,6"/>
    <s v="4100037"/>
    <n v="412641511"/>
    <s v="BIEN"/>
    <s v="Común"/>
    <x v="0"/>
    <s v="Normalizado"/>
    <s v="SUBASTA INVERSA ELECTRÓNICA"/>
    <s v="BARRA RECTA DE 14 LIBRAS, 1.50 M. LONGITUD."/>
    <n v="5"/>
    <n v="17.920000000000002"/>
    <m/>
    <s v="2, 3"/>
    <x v="1"/>
    <m/>
    <m/>
    <x v="1"/>
    <m/>
    <m/>
    <m/>
    <m/>
    <m/>
    <n v="0"/>
    <s v="ELIMINADO"/>
    <n v="194"/>
    <m/>
    <m/>
    <m/>
    <m/>
  </r>
  <r>
    <x v="4"/>
    <m/>
    <n v="909"/>
    <s v="SI"/>
    <s v="LIBRETA TAQUIGRAFIA LINEAS_x000a_(100 HOJAS) 1260,788,2"/>
    <s v="6400034 "/>
    <n v="3212920139"/>
    <s v="BIEN"/>
    <s v="Común"/>
    <x v="0"/>
    <s v="Normalizado"/>
    <s v="CATÁLOGO ELECTRÓNICO"/>
    <s v="LIBRETA TAQUIGRAFIA LINEAS_x000a_(100 HOJAS) "/>
    <n v="126"/>
    <n v="0.7"/>
    <n v="88.199999999999989"/>
    <s v="2, 3"/>
    <x v="1"/>
    <m/>
    <m/>
    <x v="0"/>
    <m/>
    <m/>
    <m/>
    <m/>
    <m/>
    <n v="0"/>
    <m/>
    <m/>
    <m/>
    <m/>
    <m/>
    <m/>
  </r>
  <r>
    <x v="4"/>
    <m/>
    <n v="910"/>
    <s v="SI"/>
    <s v="LLANA RECTANGULAR, HOJA DE 150 X 300 MM LADOS LISOS108,585"/>
    <n v="3230037"/>
    <n v="429213519"/>
    <s v="BIEN"/>
    <s v="Común"/>
    <x v="0"/>
    <m/>
    <s v="SUBASTA INVERSA ELECTRÓNICA"/>
    <s v="LLANA RECTANGULAR, HOJA DE 150 X 300 MM LADOS LISOS"/>
    <n v="10"/>
    <n v="8.5"/>
    <m/>
    <s v="2, 3"/>
    <x v="1"/>
    <m/>
    <m/>
    <x v="1"/>
    <m/>
    <m/>
    <m/>
    <m/>
    <m/>
    <n v="0"/>
    <s v="ELIMINADO"/>
    <s v="194  0296"/>
    <d v="2021-12-22T00:00:00"/>
    <m/>
    <m/>
    <m/>
  </r>
  <r>
    <x v="4"/>
    <m/>
    <n v="911"/>
    <s v="SI"/>
    <s v="AMARRA PLASTICA DE 45 CM  18 Pulg.  DE LARGO4000,2184"/>
    <s v="3220031 "/>
    <n v="363300421"/>
    <s v="BIEN"/>
    <s v="Común"/>
    <x v="0"/>
    <s v="Normalizado"/>
    <s v="ÍNFIMA CUANTÍA"/>
    <s v="AMARRA PLASTICA DE 45 CM  18 Pulg.  DE LARGO"/>
    <n v="400"/>
    <n v="0.21"/>
    <n v="84"/>
    <s v="1, 2"/>
    <x v="1"/>
    <m/>
    <m/>
    <x v="0"/>
    <m/>
    <m/>
    <m/>
    <m/>
    <m/>
    <n v="0"/>
    <m/>
    <m/>
    <m/>
    <m/>
    <m/>
    <m/>
  </r>
  <r>
    <x v="4"/>
    <m/>
    <n v="912"/>
    <s v="SI"/>
    <s v="ESTILETE CORTA PAPEL STANDARD960,8480,64"/>
    <s v="6400034 "/>
    <n v="3699000176"/>
    <s v="BIEN"/>
    <s v="Común"/>
    <x v="0"/>
    <s v="Normalizado"/>
    <s v="CATÁLOGO ELECTRÓNICO"/>
    <s v="ESTILETE CORTA PAPEL STANDARD"/>
    <n v="96"/>
    <n v="0.84"/>
    <n v="80.64"/>
    <s v="1, 2"/>
    <x v="2"/>
    <m/>
    <n v="22578"/>
    <x v="3"/>
    <m/>
    <m/>
    <s v="04/06/2021: Se generaron 14 órdenes de compra"/>
    <m/>
    <m/>
    <n v="0"/>
    <m/>
    <m/>
    <m/>
    <m/>
    <m/>
    <m/>
  </r>
  <r>
    <x v="4"/>
    <m/>
    <n v="913"/>
    <s v="SI"/>
    <s v="ESMERIL DE BANCO 115 V, 1/2 HP. 60 HZ. 3450 RPM, DOS RUEDAS 7&quot; X 1&quot;18080"/>
    <s v="3230037"/>
    <s v="442160711"/>
    <s v="BIEN"/>
    <s v="Común"/>
    <x v="0"/>
    <m/>
    <s v="SUBASTA INVERSA ELECTRÓNICA"/>
    <s v="ESMERIL DE BANCO 115 V, 1/2 HP. 60 HZ. 3450 RPM, DOS RUEDAS 7&quot; X 1&quot;"/>
    <s v="1"/>
    <n v="80"/>
    <m/>
    <s v="2, 3"/>
    <x v="1"/>
    <m/>
    <m/>
    <x v="1"/>
    <m/>
    <m/>
    <m/>
    <m/>
    <m/>
    <n v="0"/>
    <s v="ELIMINADO"/>
    <s v="194  0296"/>
    <d v="2021-12-22T00:00:00"/>
    <m/>
    <m/>
    <m/>
  </r>
  <r>
    <x v="4"/>
    <m/>
    <n v="914"/>
    <s v="SI"/>
    <s v="LAPIZ DE COLOR, BICOLOR AZUL ROJO, LARGOS.2880,2674,88"/>
    <s v="6400034 "/>
    <n v="389110732"/>
    <s v="BIEN"/>
    <s v="Común"/>
    <x v="0"/>
    <s v="Normalizado"/>
    <s v="CATÁLOGO ELECTRÓNICO"/>
    <s v="LAPIZ DE COLOR, BICOLOR AZUL ROJO, LARGOS."/>
    <n v="288"/>
    <n v="0.26"/>
    <n v="74.88"/>
    <s v="2, 3"/>
    <x v="1"/>
    <m/>
    <m/>
    <x v="0"/>
    <m/>
    <m/>
    <m/>
    <m/>
    <m/>
    <n v="0"/>
    <m/>
    <m/>
    <m/>
    <m/>
    <m/>
    <m/>
  </r>
  <r>
    <x v="4"/>
    <m/>
    <n v="915"/>
    <s v="SI"/>
    <s v="TIJERA TIPO COSTURERA1430,5274,36"/>
    <s v="6400034 "/>
    <n v="36990001151"/>
    <s v="BIEN"/>
    <s v="Común"/>
    <x v="0"/>
    <s v="Normalizado"/>
    <s v="CATÁLOGO ELECTRÓNICO"/>
    <s v="TIJERA TIPO COSTURERA"/>
    <n v="143"/>
    <n v="0.52"/>
    <n v="74.36"/>
    <s v="1, 2"/>
    <x v="2"/>
    <m/>
    <n v="22578"/>
    <x v="3"/>
    <m/>
    <m/>
    <s v="04/06/2021: Se generaron 14 órdenes de compra"/>
    <m/>
    <m/>
    <n v="0"/>
    <m/>
    <m/>
    <m/>
    <m/>
    <m/>
    <m/>
  </r>
  <r>
    <x v="4"/>
    <m/>
    <n v="916"/>
    <s v="SI"/>
    <s v="LAMPARA 1 CONTACTO, 1 FILAMENTO REDONDO PEQUEÑO PARA LUZ GUIA . REF. 4088 T4W - 12V, 4W, BA9S O EQUIVALENTE1500,4872"/>
    <s v="3220031 "/>
    <n v="465100211"/>
    <s v="BIEN"/>
    <s v="Común"/>
    <x v="0"/>
    <s v="Normalizado"/>
    <s v="SUBASTA INVERSA ELECTRÓNICA"/>
    <s v="LAMPARA 1 CONTACTO, 1 FILAMENTO REDONDO PEQUEÑO PARA LUZ GUIA . REF. 4088 T4W - 12V, 4W, BA9S O EQUIVALENTE"/>
    <n v="150"/>
    <n v="0.48"/>
    <n v="72"/>
    <s v="2, 3"/>
    <x v="1"/>
    <m/>
    <m/>
    <x v="0"/>
    <m/>
    <m/>
    <m/>
    <m/>
    <m/>
    <n v="0"/>
    <s v="MODIFICADO"/>
    <n v="218"/>
    <m/>
    <m/>
    <m/>
    <m/>
  </r>
  <r>
    <x v="4"/>
    <m/>
    <n v="917"/>
    <s v="SI"/>
    <s v="PERFORADORA METALICA DE MANO, 2 PERFORACIONES24372"/>
    <s v="6400034 "/>
    <n v="4516002111"/>
    <s v="BIEN"/>
    <s v="Común"/>
    <x v="0"/>
    <s v="Normalizado"/>
    <s v="CATÁLOGO ELECTRÓNICO"/>
    <s v="PERFORADORA METALICA DE MANO, 2 PERFORACIONES"/>
    <n v="24"/>
    <n v="3"/>
    <n v="72"/>
    <s v="2, 3"/>
    <x v="1"/>
    <m/>
    <m/>
    <x v="0"/>
    <m/>
    <m/>
    <m/>
    <m/>
    <m/>
    <n v="0"/>
    <m/>
    <m/>
    <m/>
    <m/>
    <m/>
    <m/>
  </r>
  <r>
    <x v="4"/>
    <m/>
    <n v="918"/>
    <s v="SI"/>
    <s v="TIJERAS DE JARDINERO (PODADORA), HOJA DE 20 CM.23570"/>
    <n v="3230037"/>
    <n v="4423209112"/>
    <s v="BIEN"/>
    <s v="Común"/>
    <x v="0"/>
    <m/>
    <s v="SUBASTA INVERSA ELECTRÓNICA"/>
    <s v="TIJERAS DE JARDINERO (PODADORA), HOJA DE 20 CM."/>
    <n v="2"/>
    <n v="35"/>
    <m/>
    <s v="2, 3"/>
    <x v="1"/>
    <m/>
    <m/>
    <x v="1"/>
    <m/>
    <m/>
    <m/>
    <m/>
    <m/>
    <n v="0"/>
    <s v="ELIMINADO"/>
    <s v="194  0296"/>
    <d v="2021-12-22T00:00:00"/>
    <m/>
    <m/>
    <m/>
  </r>
  <r>
    <x v="4"/>
    <m/>
    <n v="919"/>
    <s v="SI"/>
    <s v="MARCADOR USO INDUSTRIAL COLOR AZUL203,2865,6"/>
    <s v="6400034 "/>
    <n v="3699000124"/>
    <s v="BIEN"/>
    <s v="Común"/>
    <x v="0"/>
    <s v="Normalizado"/>
    <s v="ÍNFIMA CUANTÍA"/>
    <s v="MARCADOR USO INDUSTRIAL COLOR AZUL"/>
    <n v="20"/>
    <n v="3.28"/>
    <n v="65.599999999999994"/>
    <s v="1, 2"/>
    <x v="1"/>
    <m/>
    <m/>
    <x v="0"/>
    <m/>
    <m/>
    <m/>
    <m/>
    <m/>
    <n v="0"/>
    <m/>
    <m/>
    <m/>
    <m/>
    <m/>
    <m/>
  </r>
  <r>
    <x v="4"/>
    <m/>
    <n v="920"/>
    <s v="SI"/>
    <s v="CINTA ESPIRAL PLÁSTICA416,3865,52"/>
    <s v="3230037"/>
    <s v="3692000122"/>
    <s v="BIEN"/>
    <s v="Común"/>
    <x v="0"/>
    <m/>
    <s v="SUBASTA INVERSA ELECTRÓNICA"/>
    <s v="CINTA ESPIRAL PLÁSTICA"/>
    <s v="4"/>
    <n v="16.38"/>
    <m/>
    <s v="2, 3"/>
    <x v="1"/>
    <m/>
    <m/>
    <x v="1"/>
    <m/>
    <m/>
    <m/>
    <m/>
    <m/>
    <n v="0"/>
    <s v="ELIMINADO"/>
    <s v="194  0296"/>
    <d v="2021-12-22T00:00:00"/>
    <m/>
    <m/>
    <m/>
  </r>
  <r>
    <x v="5"/>
    <m/>
    <n v="921"/>
    <s v="SI"/>
    <s v="RESISTENCIA FIJA DE 1000 WATTS, 120 VOLTIOS163,8463,84"/>
    <n v="3230037"/>
    <s v="448180011"/>
    <s v="BIEN"/>
    <s v="Común"/>
    <x v="0"/>
    <s v="Normalizado"/>
    <s v="SUBASTA INVERSA ELECTRÓNICA"/>
    <s v="RESISTENCIA FIJA DE 1000 WATTS, 120 VOLTIOS"/>
    <n v="1"/>
    <n v="63.84"/>
    <m/>
    <s v="2, 3"/>
    <x v="1"/>
    <m/>
    <m/>
    <x v="1"/>
    <m/>
    <m/>
    <m/>
    <m/>
    <m/>
    <n v="0"/>
    <s v="ELIMINADO"/>
    <n v="194"/>
    <m/>
    <m/>
    <m/>
    <m/>
  </r>
  <r>
    <x v="4"/>
    <m/>
    <n v="921"/>
    <s v="SI"/>
    <s v="RESISTENCIA FIJA DE 1000 WATTS, 120 VOLTIOS163,8463,84"/>
    <n v="3230037"/>
    <n v="448180011"/>
    <s v="BIEN"/>
    <s v="Común"/>
    <x v="0"/>
    <m/>
    <s v="SUBASTA INVERSA ELECTRÓNICA"/>
    <s v="RESISTENCIA FIJA DE 1000 WATTS, 120 VOLTIOS"/>
    <n v="1"/>
    <n v="63.84"/>
    <m/>
    <s v="2, 3"/>
    <x v="1"/>
    <m/>
    <m/>
    <x v="1"/>
    <m/>
    <m/>
    <m/>
    <m/>
    <m/>
    <n v="0"/>
    <s v="ELIMINADO"/>
    <s v="194  0296"/>
    <d v="2021-12-22T00:00:00"/>
    <m/>
    <m/>
    <m/>
  </r>
  <r>
    <x v="4"/>
    <m/>
    <n v="922"/>
    <s v="SI"/>
    <s v="FUNDA PLASTICA GRUESA TRANSPARENTE DE 22.5 X 32 CM, SELLO HERMETICO3000,2163"/>
    <s v="6400034 "/>
    <n v="364100021"/>
    <s v="BIEN"/>
    <s v="Común"/>
    <x v="0"/>
    <s v="Normalizado"/>
    <s v="ÍNFIMA CUANTÍA"/>
    <s v="FUNDA PLASTICA GRUESA TRANSPARENTE DE 22.5 X 32 CM, SELLO HERMETICO"/>
    <n v="300"/>
    <n v="0.21"/>
    <n v="63"/>
    <s v="1, 2"/>
    <x v="1"/>
    <m/>
    <m/>
    <x v="0"/>
    <m/>
    <m/>
    <m/>
    <m/>
    <m/>
    <n v="0"/>
    <m/>
    <m/>
    <m/>
    <m/>
    <m/>
    <m/>
  </r>
  <r>
    <x v="4"/>
    <m/>
    <n v="923"/>
    <s v="SI"/>
    <s v="TARJETA DE CONTROL DE CAMBIO ACEITE DEL MOTOR20000,0360"/>
    <s v="6400034 "/>
    <n v="326000217"/>
    <s v="BIEN"/>
    <s v="Común"/>
    <x v="0"/>
    <s v="Normalizado"/>
    <s v="SUBASTA INVERSA ELECTRÓNICA"/>
    <s v="TARJETA DE CONTROL DE CAMBIO ACEITE DEL MOTOR"/>
    <n v="2000"/>
    <n v="0.03"/>
    <n v="60"/>
    <s v="2, 3"/>
    <x v="2"/>
    <m/>
    <n v="22917"/>
    <x v="0"/>
    <m/>
    <m/>
    <m/>
    <m/>
    <m/>
    <n v="0"/>
    <m/>
    <m/>
    <m/>
    <m/>
    <m/>
    <m/>
  </r>
  <r>
    <x v="4"/>
    <m/>
    <n v="924"/>
    <s v="SI"/>
    <s v="MARCADOR USO INDUSTRIAL COLOR ROJO183,2859,04"/>
    <s v="6400034 "/>
    <n v="3699000124"/>
    <s v="BIEN"/>
    <s v="Común"/>
    <x v="0"/>
    <s v="Normalizado"/>
    <s v="ÍNFIMA CUANTÍA"/>
    <s v="MARCADOR USO INDUSTRIAL COLOR ROJO"/>
    <n v="18"/>
    <n v="3.28"/>
    <n v="59.04"/>
    <s v="1, 2"/>
    <x v="1"/>
    <m/>
    <m/>
    <x v="0"/>
    <m/>
    <m/>
    <m/>
    <m/>
    <m/>
    <n v="0"/>
    <m/>
    <m/>
    <m/>
    <m/>
    <m/>
    <m/>
  </r>
  <r>
    <x v="4"/>
    <m/>
    <n v="925"/>
    <s v="SI"/>
    <s v="ALICATE DE CORTE DIAGONAL, LONG. 6 Pulg. (152 MM), MANGO AISLADO78,1857,26"/>
    <n v="3230037"/>
    <n v="4292112110"/>
    <s v="BIEN"/>
    <s v="Común"/>
    <x v="0"/>
    <m/>
    <s v="SUBASTA INVERSA ELECTRÓNICA"/>
    <s v="ALICATE DE CORTE DIAGONAL, LONG. 6 Pulg. (152 MM), MANGO AISLADO"/>
    <n v="7"/>
    <n v="8.18"/>
    <m/>
    <s v="2, 3"/>
    <x v="1"/>
    <m/>
    <m/>
    <x v="1"/>
    <m/>
    <m/>
    <m/>
    <m/>
    <m/>
    <n v="0"/>
    <s v="ELIMINADO"/>
    <s v="194  0296"/>
    <s v="22/12/221"/>
    <m/>
    <m/>
    <m/>
  </r>
  <r>
    <x v="4"/>
    <m/>
    <n v="926"/>
    <s v="SI"/>
    <s v="MARTILLO PATA DE CABRA DE 2 LIBRAS41352"/>
    <n v="3230037"/>
    <n v="4423209111"/>
    <s v="BIEN"/>
    <s v="Común"/>
    <x v="0"/>
    <s v="Normalizado"/>
    <s v="SUBASTA INVERSA ELECTRÓNICA"/>
    <s v="MARTILLO PATA DE CABRA DE 2 LIBRAS"/>
    <n v="4"/>
    <n v="13"/>
    <m/>
    <s v="2, 3"/>
    <x v="1"/>
    <m/>
    <m/>
    <x v="1"/>
    <m/>
    <m/>
    <m/>
    <m/>
    <m/>
    <n v="0"/>
    <s v="ELIMINADO"/>
    <s v="194  0296"/>
    <d v="2021-12-22T00:00:00"/>
    <m/>
    <m/>
    <m/>
  </r>
  <r>
    <x v="4"/>
    <m/>
    <n v="927"/>
    <s v="SI"/>
    <s v="PERNO DE ACERO 3 8 Pulg. X 1 Pulg. 18-UNC GR. 8  TROPICALIZADO 3000,1751"/>
    <s v="3220031 "/>
    <n v="429990832"/>
    <s v="BIEN"/>
    <s v="Común"/>
    <x v="0"/>
    <s v="Normalizado"/>
    <s v="ÍNFIMA CUANTÍA"/>
    <s v="PERNO DE ACERO 3 8 Pulg. X 1 Pulg. 18-UNC GR. 8  TROPICALIZADO "/>
    <n v="300"/>
    <n v="0.17"/>
    <n v="51.000000000000007"/>
    <s v="2, 3"/>
    <x v="1"/>
    <m/>
    <m/>
    <x v="0"/>
    <m/>
    <m/>
    <m/>
    <m/>
    <m/>
    <n v="0"/>
    <s v="MODIFICADO"/>
    <n v="218"/>
    <m/>
    <m/>
    <m/>
    <m/>
  </r>
  <r>
    <x v="4"/>
    <m/>
    <n v="928"/>
    <s v="SI"/>
    <s v="PEGA BLANCA, EN ENVASE DE 120 GRAMOS1230,4150,43"/>
    <s v="6400034 "/>
    <n v="3699000184"/>
    <s v="BIEN"/>
    <s v="Común"/>
    <x v="0"/>
    <s v="Normalizado"/>
    <s v="CATÁLOGO ELECTRÓNICO"/>
    <s v="PEGA BLANCA, EN ENVASE DE 120 GRAMOS"/>
    <n v="123"/>
    <n v="0.41"/>
    <n v="50.43"/>
    <s v="1, 2"/>
    <x v="2"/>
    <m/>
    <n v="22578"/>
    <x v="3"/>
    <m/>
    <m/>
    <s v="04/06/2021: Se generaron 14 órdenes de compra"/>
    <m/>
    <m/>
    <n v="0"/>
    <m/>
    <m/>
    <m/>
    <m/>
    <m/>
    <m/>
  </r>
  <r>
    <x v="4"/>
    <m/>
    <n v="929"/>
    <s v="SI"/>
    <s v="PINTURA ESMALTE SINTETICO COLOR AZUL ELECTRICO224,7349,46"/>
    <s v="3220031 "/>
    <n v="351100111"/>
    <s v="BIEN"/>
    <s v="Común"/>
    <x v="0"/>
    <s v="Normalizado"/>
    <s v="SUBASTA INVERSA ELECTRÓNICA"/>
    <s v="PINTURA ESMALTE SINTETICO COLOR AZUL ELECTRICO"/>
    <n v="2"/>
    <n v="24.73"/>
    <n v="49.46"/>
    <s v="2, 3"/>
    <x v="1"/>
    <s v="TIPANTA TANIA"/>
    <n v="22913"/>
    <x v="2"/>
    <m/>
    <m/>
    <m/>
    <n v="2"/>
    <n v="24.69"/>
    <n v="49.38"/>
    <s v="MODIFICADO"/>
    <n v="218"/>
    <m/>
    <m/>
    <m/>
    <m/>
  </r>
  <r>
    <x v="4"/>
    <m/>
    <n v="930"/>
    <s v="SI"/>
    <s v="PERNO DE ACERO  5 8 Pulg. X 1-1 2 Pulg. 11-UNC GRADO 8, TROPICALIZADO,  CAPSCREW202,4348,6"/>
    <s v="3220031 "/>
    <n v="429990832"/>
    <s v="BIEN"/>
    <s v="Común"/>
    <x v="0"/>
    <s v="Normalizado"/>
    <s v="ÍNFIMA CUANTÍA"/>
    <s v="PERNO DE ACERO  5 8 Pulg. X 1-1 2 Pulg. 11-UNC GRADO 8, TROPICALIZADO,  CAPSCREW"/>
    <n v="20"/>
    <n v="2.4300000000000002"/>
    <n v="48.6"/>
    <s v="2, 3"/>
    <x v="1"/>
    <m/>
    <m/>
    <x v="0"/>
    <m/>
    <m/>
    <m/>
    <m/>
    <m/>
    <n v="0"/>
    <s v="MODIFICADO"/>
    <n v="218"/>
    <m/>
    <m/>
    <m/>
    <m/>
  </r>
  <r>
    <x v="4"/>
    <m/>
    <n v="931"/>
    <s v="SI"/>
    <s v="RELAY DE 12 V, 30 A, 5 PATAS104,6846,8"/>
    <s v="3220031 "/>
    <n v="462120319"/>
    <s v="BIEN"/>
    <s v="Común"/>
    <x v="0"/>
    <s v="Normalizado"/>
    <s v="SUBASTA INVERSA ELECTRÓNICA"/>
    <s v="RELAY DE 12 V, 30 A, 5 PATAS"/>
    <n v="10"/>
    <n v="4.68"/>
    <n v="46.8"/>
    <s v="2, 3"/>
    <x v="2"/>
    <s v="LOACHAMIN KATYA"/>
    <n v="22880"/>
    <x v="5"/>
    <m/>
    <m/>
    <s v="Trámite devuelto al especialista para reasignación Secretario 10/11/2021"/>
    <m/>
    <m/>
    <n v="0"/>
    <s v="MODIFICADO"/>
    <n v="218"/>
    <m/>
    <m/>
    <m/>
    <m/>
  </r>
  <r>
    <x v="4"/>
    <m/>
    <n v="932"/>
    <s v="SI"/>
    <s v="RELAY DE 12 V, 40 A, 5 CONTACTOS. REF. SIMILAR O SUPERIOR A 2254104,6246,2"/>
    <s v="3220031 "/>
    <n v="462120319"/>
    <s v="BIEN"/>
    <s v="Común"/>
    <x v="0"/>
    <s v="Normalizado"/>
    <s v="SUBASTA INVERSA ELECTRÓNICA"/>
    <s v="RELAY DE 12 V, 40 A, 5 CONTACTOS. REF. SIMILAR O SUPERIOR A 2254"/>
    <n v="10"/>
    <n v="4.62"/>
    <n v="46.2"/>
    <s v="2, 3"/>
    <x v="2"/>
    <s v="LOACHAMIN KATYA"/>
    <n v="22880"/>
    <x v="5"/>
    <m/>
    <m/>
    <s v="Trámite devuelto al especialista para reasignación Secretario 10/11/2021"/>
    <m/>
    <m/>
    <n v="0"/>
    <s v="MODIFICADO"/>
    <n v="218"/>
    <m/>
    <m/>
    <m/>
    <m/>
  </r>
  <r>
    <x v="4"/>
    <m/>
    <n v="933"/>
    <s v="SI"/>
    <s v="ESCOBA DE PLASTICO RIGIDA PARA EXTERIOR123,845,6"/>
    <s v="6400034 "/>
    <n v="3899300113"/>
    <s v="BIEN"/>
    <s v="Común"/>
    <x v="0"/>
    <s v="Normalizado"/>
    <s v="ÍNFIMA CUANTÍA"/>
    <s v="ESCOBA DE PLASTICO RIGIDA PARA EXTERIOR"/>
    <n v="12"/>
    <n v="3.8"/>
    <n v="45.599999999999994"/>
    <s v="2, 3"/>
    <x v="1"/>
    <m/>
    <m/>
    <x v="0"/>
    <m/>
    <m/>
    <m/>
    <m/>
    <m/>
    <n v="0"/>
    <m/>
    <m/>
    <m/>
    <m/>
    <m/>
    <m/>
  </r>
  <r>
    <x v="4"/>
    <m/>
    <n v="934"/>
    <s v="SI"/>
    <s v="ARANDELA PLANA DE ACERO DE 1 2 Pulg. DIAM  13 MM  REFORZADA, TROPICALIZADA5000,0945"/>
    <s v="3220031 "/>
    <n v="4299908542"/>
    <s v="BIEN"/>
    <s v="Común"/>
    <x v="0"/>
    <s v="Normalizado"/>
    <s v="ÍNFIMA CUANTÍA"/>
    <s v="ARANDELA PLANA DE ACERO DE 1 2 Pulg. DIAM  13 MM  REFORZADA, TROPICALIZADA"/>
    <n v="500"/>
    <n v="0.09"/>
    <n v="45"/>
    <s v="2, 3"/>
    <x v="1"/>
    <m/>
    <m/>
    <x v="0"/>
    <m/>
    <m/>
    <m/>
    <m/>
    <m/>
    <n v="0"/>
    <s v="MODIFICADO"/>
    <n v="218"/>
    <m/>
    <m/>
    <m/>
    <m/>
  </r>
  <r>
    <x v="4"/>
    <m/>
    <n v="935"/>
    <s v="SI"/>
    <s v="REMACHE POP DE ALUMINIO DE 1/4&quot; X 1&quot;5000,0945"/>
    <s v="3220031 "/>
    <n v="42999081063"/>
    <s v="BIEN"/>
    <s v="Común"/>
    <x v="0"/>
    <s v="Normalizado"/>
    <s v="ÍNFIMA CUANTÍA"/>
    <s v="REMACHE POP DE ALUMINIO DE 1/4&quot; X 1&quot;"/>
    <n v="500"/>
    <n v="0.09"/>
    <n v="45"/>
    <s v="2, 3"/>
    <x v="1"/>
    <m/>
    <m/>
    <x v="0"/>
    <m/>
    <m/>
    <m/>
    <m/>
    <m/>
    <n v="0"/>
    <s v="MODIFICADO"/>
    <n v="218"/>
    <m/>
    <m/>
    <m/>
    <m/>
  </r>
  <r>
    <x v="4"/>
    <m/>
    <n v="936"/>
    <s v="SI"/>
    <s v="MARCADOR PERMANENTE VERDE PUNTA GRUESA800,5644,8"/>
    <s v="6400034 "/>
    <n v="36990001147"/>
    <s v="BIEN"/>
    <s v="Común"/>
    <x v="0"/>
    <s v="Normalizado"/>
    <s v="CATÁLOGO ELECTRÓNICO"/>
    <s v="MARCADOR PERMANENTE VERDE PUNTA GRUESA"/>
    <n v="80"/>
    <n v="0.56000000000000005"/>
    <n v="44.800000000000004"/>
    <s v="1, 2"/>
    <x v="2"/>
    <m/>
    <n v="22578"/>
    <x v="3"/>
    <m/>
    <m/>
    <s v="04/06/2021: Se generaron 14 órdenes de compra"/>
    <m/>
    <m/>
    <n v="0"/>
    <m/>
    <m/>
    <m/>
    <m/>
    <m/>
    <m/>
  </r>
  <r>
    <x v="4"/>
    <m/>
    <n v="937"/>
    <s v="SI"/>
    <s v="NIVEL DE ALUMINIO DE 12 Pulg. DE LARGO 300 MM85,5944,72"/>
    <n v="3230037"/>
    <n v="482120043"/>
    <s v="BIEN"/>
    <s v="Común"/>
    <x v="0"/>
    <s v="Normalizado"/>
    <s v="SUBASTA INVERSA ELECTRÓNICA"/>
    <s v="NIVEL DE ALUMINIO DE 12 Pulg. DE LARGO 300 MM"/>
    <n v="8"/>
    <n v="5.59"/>
    <m/>
    <s v="2, 3"/>
    <x v="1"/>
    <m/>
    <m/>
    <x v="1"/>
    <m/>
    <m/>
    <m/>
    <m/>
    <m/>
    <n v="0"/>
    <s v="ELIMINADO"/>
    <s v="194  0296"/>
    <d v="2021-12-22T00:00:00"/>
    <m/>
    <m/>
    <m/>
  </r>
  <r>
    <x v="4"/>
    <m/>
    <n v="938"/>
    <s v="SI"/>
    <s v="TACHO DE BASURA CON TAPA Y PEDAL ROJO 24 LT314,3743,11"/>
    <s v="1210120147100110  6400034"/>
    <n v="3641000310"/>
    <s v="BIEN"/>
    <s v="Común"/>
    <x v="1"/>
    <s v="Normalizado"/>
    <s v="CATÁLOGO ELECTRÓNICO"/>
    <s v="TACHO DE BASURA CON TAPA Y PEDAL ROJO 24 LT"/>
    <n v="5"/>
    <n v="14.37"/>
    <n v="71.849999999999994"/>
    <n v="3"/>
    <x v="1"/>
    <s v="MUÑOZ ANDREA"/>
    <n v="23039"/>
    <x v="2"/>
    <m/>
    <m/>
    <m/>
    <n v="2"/>
    <n v="14.37"/>
    <n v="28.74"/>
    <s v="MODIFICADO"/>
    <s v="199 0206"/>
    <d v="2021-11-17T00:00:00"/>
    <m/>
    <m/>
    <m/>
  </r>
  <r>
    <x v="4"/>
    <m/>
    <n v="939"/>
    <s v="SI"/>
    <s v="RELAY DE 12 V, 30-40 AMP, 5 CONTACTOS, REF. SIMILAR O SUPERIOR A 226858,4942,45"/>
    <s v="3220031 "/>
    <n v="462120319"/>
    <s v="BIEN"/>
    <s v="Común"/>
    <x v="0"/>
    <s v="Normalizado"/>
    <s v="SUBASTA INVERSA ELECTRÓNICA"/>
    <s v="RELAY DE 12 V, 30-40 AMP, 5 CONTACTOS, REF. SIMILAR O SUPERIOR A 2268"/>
    <n v="5"/>
    <n v="8.49"/>
    <m/>
    <s v="2, 3"/>
    <x v="1"/>
    <m/>
    <m/>
    <x v="1"/>
    <m/>
    <m/>
    <m/>
    <m/>
    <m/>
    <n v="0"/>
    <s v="ELIMINADO"/>
    <s v="218 0256"/>
    <d v="2021-12-02T00:00:00"/>
    <m/>
    <m/>
    <m/>
  </r>
  <r>
    <x v="4"/>
    <m/>
    <n v="940"/>
    <s v="SI"/>
    <s v="RELAY DE 24 V, 20 A, 4 CONTACTOS. REF. SIMILAR O SUPERIOR A 4142104,242"/>
    <s v="3220031 "/>
    <n v="462120319"/>
    <s v="BIEN"/>
    <s v="Común"/>
    <x v="0"/>
    <s v="Normalizado"/>
    <s v="SUBASTA INVERSA ELECTRÓNICA"/>
    <s v="RELAY DE 24 V, 20 A, 4 CONTACTOS. REF. SIMILAR O SUPERIOR A 4142"/>
    <n v="10"/>
    <n v="4.2"/>
    <n v="42"/>
    <s v="2, 3"/>
    <x v="2"/>
    <s v="LOACHAMIN KATYA"/>
    <n v="22880"/>
    <x v="5"/>
    <m/>
    <m/>
    <s v="Trámite devuelto al especialista para reasignación Secretario 10/11/2021"/>
    <m/>
    <m/>
    <n v="0"/>
    <s v="MODIFICADO"/>
    <n v="218"/>
    <m/>
    <m/>
    <m/>
    <m/>
  </r>
  <r>
    <x v="4"/>
    <m/>
    <n v="941"/>
    <s v="SI"/>
    <s v="MARCADOR PARA CD COLOR NEGRO800,5140,8"/>
    <s v="6400034 "/>
    <n v="36990001134"/>
    <s v="BIEN"/>
    <s v="Común"/>
    <x v="0"/>
    <s v="Normalizado"/>
    <s v="CATÁLOGO ELECTRÓNICO"/>
    <s v="MARCADOR PARA CD COLOR NEGRO"/>
    <n v="80"/>
    <n v="0.51"/>
    <n v="40.799999999999997"/>
    <s v="2, 3"/>
    <x v="1"/>
    <m/>
    <m/>
    <x v="0"/>
    <m/>
    <m/>
    <m/>
    <m/>
    <m/>
    <n v="0"/>
    <m/>
    <m/>
    <m/>
    <m/>
    <m/>
    <m/>
  </r>
  <r>
    <x v="4"/>
    <m/>
    <n v="942"/>
    <s v="SI"/>
    <s v="TUERCA EXAGONAL DE ACERO, ROSCA GRUESA DE 1 2 Pulg. 13-UNC GR. 5, DE SEGURI3000,1339"/>
    <s v="3220031 "/>
    <n v="4299923214"/>
    <s v="BIEN"/>
    <s v="Común"/>
    <x v="0"/>
    <s v="Normalizado"/>
    <s v="ÍNFIMA CUANTÍA"/>
    <s v="TUERCA EXAGONAL DE ACERO, ROSCA GRUESA DE 1 2 Pulg. 13-UNC GR. 5, DE SEGURI"/>
    <n v="300"/>
    <n v="0.13"/>
    <n v="39"/>
    <s v="2, 3"/>
    <x v="1"/>
    <m/>
    <m/>
    <x v="0"/>
    <m/>
    <m/>
    <m/>
    <m/>
    <m/>
    <n v="0"/>
    <s v="MODIFICADO"/>
    <n v="218"/>
    <m/>
    <m/>
    <m/>
    <m/>
  </r>
  <r>
    <x v="4"/>
    <m/>
    <n v="943"/>
    <s v="SI"/>
    <s v="CINTA PARA MAQUINA DE ESCRIBIR BROTHER CE 700312,7538,25"/>
    <s v="6400034 "/>
    <n v="389120111"/>
    <s v="BIEN"/>
    <s v="Común"/>
    <x v="0"/>
    <s v="Normalizado"/>
    <s v="ÍNFIMA CUANTÍA"/>
    <s v="CINTA PARA MAQUINA DE ESCRIBIR BROTHER CE 700"/>
    <n v="3"/>
    <n v="12.75"/>
    <n v="38.25"/>
    <s v="1, 2"/>
    <x v="1"/>
    <m/>
    <m/>
    <x v="0"/>
    <m/>
    <m/>
    <m/>
    <m/>
    <m/>
    <n v="0"/>
    <m/>
    <m/>
    <m/>
    <m/>
    <m/>
    <m/>
  </r>
  <r>
    <x v="4"/>
    <m/>
    <n v="944"/>
    <s v="SI"/>
    <s v="RELAY DE 24 V, 20 30 AMP, 5 CONTACTOS, REF. SIMILAR O SUPERIOR A 426857,0935,45"/>
    <s v="3220031 "/>
    <n v="462120319"/>
    <s v="BIEN"/>
    <s v="Común"/>
    <x v="0"/>
    <s v="Normalizado"/>
    <s v="SUBASTA INVERSA ELECTRÓNICA"/>
    <s v="RELAY DE 24 V, 20 30 AMP, 5 CONTACTOS, REF. SIMILAR O SUPERIOR A 4268"/>
    <n v="5"/>
    <n v="7.09"/>
    <n v="35.450000000000003"/>
    <s v="2, 3"/>
    <x v="2"/>
    <s v="LOACHAMIN KATYA"/>
    <n v="22880"/>
    <x v="5"/>
    <m/>
    <m/>
    <s v="Trámite devuelto al especialista para reasignación Secretario 10/11/2021"/>
    <m/>
    <m/>
    <n v="0"/>
    <s v="MODIFICADO"/>
    <n v="218"/>
    <m/>
    <m/>
    <m/>
    <m/>
  </r>
  <r>
    <x v="4"/>
    <m/>
    <n v="945"/>
    <s v="SI"/>
    <s v="AGUZADORA MANUAL METALICA84,4335,44"/>
    <s v="6400034 "/>
    <n v="4516009110"/>
    <s v="BIEN"/>
    <s v="Común"/>
    <x v="0"/>
    <s v="Normalizado"/>
    <s v="CATÁLOGO ELECTRÓNICO"/>
    <s v="AGUZADORA MANUAL METALICA"/>
    <n v="8"/>
    <n v="4.43"/>
    <n v="35.44"/>
    <s v="2, 3"/>
    <x v="1"/>
    <m/>
    <m/>
    <x v="0"/>
    <m/>
    <m/>
    <m/>
    <m/>
    <m/>
    <n v="0"/>
    <m/>
    <m/>
    <m/>
    <m/>
    <m/>
    <m/>
  </r>
  <r>
    <x v="4"/>
    <m/>
    <n v="946"/>
    <s v="SI"/>
    <s v="DESTORNILLADOR DE ESTRELLA, MANGO PLÁSTICO, LONG. TOTAL 6&quot; (127 MM)103,5135,1"/>
    <n v="3230037"/>
    <n v="429213312"/>
    <s v="BIEN"/>
    <s v="Común"/>
    <x v="0"/>
    <s v="Normalizado"/>
    <s v="SUBASTA INVERSA ELECTRÓNICA"/>
    <s v="DESTORNILLADOR DE ESTRELLA, MANGO PLÁSTICO, LONG. TOTAL 6&quot; (127 MM)"/>
    <n v="10"/>
    <n v="3.51"/>
    <m/>
    <s v="2, 3"/>
    <x v="1"/>
    <m/>
    <m/>
    <x v="1"/>
    <m/>
    <m/>
    <m/>
    <m/>
    <m/>
    <n v="0"/>
    <s v="ELIMINADO"/>
    <s v="194  0296"/>
    <d v="2021-12-22T00:00:00"/>
    <m/>
    <m/>
    <m/>
  </r>
  <r>
    <x v="4"/>
    <m/>
    <n v="947"/>
    <s v="SI"/>
    <s v="RELAY DE 12 V, 40 A, 4 CONTACTOS. REF. SIMILAR O SUPERIOR A 2144103,535"/>
    <s v="3220031 "/>
    <n v="462120319"/>
    <s v="BIEN"/>
    <s v="Común"/>
    <x v="0"/>
    <s v="Normalizado"/>
    <s v="SUBASTA INVERSA ELECTRÓNICA"/>
    <s v="RELAY DE 12 V, 40 A, 4 CONTACTOS. REF. SIMILAR O SUPERIOR A 2144"/>
    <n v="10"/>
    <n v="3.5"/>
    <n v="35"/>
    <s v="2, 3"/>
    <x v="2"/>
    <s v="LOACHAMIN KATYA"/>
    <n v="22880"/>
    <x v="5"/>
    <m/>
    <m/>
    <s v="Trámite devuelto al especialista para reasignación Secretario 10/11/2021"/>
    <m/>
    <m/>
    <n v="0"/>
    <s v="MODIFICADO"/>
    <n v="218"/>
    <m/>
    <m/>
    <m/>
    <m/>
  </r>
  <r>
    <x v="4"/>
    <m/>
    <n v="948"/>
    <s v="SI"/>
    <s v="PILA ALCALINA DE 1.5 V, TAMANO AA291,234,8"/>
    <s v="6400034 "/>
    <n v="36990001110"/>
    <s v="BIEN"/>
    <s v="Común"/>
    <x v="0"/>
    <s v="Normalizado"/>
    <s v="CATÁLOGO ELECTRÓNICO"/>
    <s v="PILA ALCALINA DE 1.5 V, TAMANO AA"/>
    <n v="29"/>
    <n v="1.2"/>
    <n v="34.799999999999997"/>
    <s v="2, 3"/>
    <x v="2"/>
    <s v="LARCO DIMARY"/>
    <n v="22759"/>
    <x v="3"/>
    <m/>
    <m/>
    <s v="03 agosto 2021 se realizó la adquisición y se emitieron 5  ordenes de compra"/>
    <m/>
    <m/>
    <n v="0"/>
    <m/>
    <m/>
    <m/>
    <m/>
    <m/>
    <m/>
  </r>
  <r>
    <x v="3"/>
    <m/>
    <n v="948"/>
    <s v="SI"/>
    <s v="PILA ALCALINA DE 1.5 V, TAMANO AA291,234,8"/>
    <s v="4210031 "/>
    <n v="36990001110"/>
    <s v="BIEN"/>
    <s v="Común"/>
    <x v="0"/>
    <s v="Normalizado"/>
    <s v="ÍNFIMA CUANTÍA"/>
    <s v="PILA ALCALINA DE 1.5 V, TAMANO AA"/>
    <n v="20"/>
    <n v="1.04"/>
    <n v="20.8"/>
    <s v="2, 3"/>
    <x v="1"/>
    <m/>
    <m/>
    <x v="0"/>
    <m/>
    <m/>
    <m/>
    <m/>
    <m/>
    <n v="0"/>
    <m/>
    <m/>
    <m/>
    <m/>
    <m/>
    <m/>
  </r>
  <r>
    <x v="4"/>
    <m/>
    <n v="949"/>
    <s v="SI"/>
    <s v="PERNO DE ACERO 3 8 Pulg. X 4 Pulg. 16-UNC GR. 8  TROPICALIZADO 600,5734,2"/>
    <s v="3220031 "/>
    <n v="42999083"/>
    <s v="BIEN"/>
    <s v="Común"/>
    <x v="0"/>
    <s v="Normalizado"/>
    <s v="ÍNFIMA CUANTÍA"/>
    <s v="PERNO DE ACERO 3 8 Pulg. X 4 Pulg. 16-UNC GR. 8  TROPICALIZADO "/>
    <n v="60"/>
    <n v="0.56999999999999995"/>
    <n v="34.199999999999996"/>
    <s v="2, 3"/>
    <x v="1"/>
    <m/>
    <m/>
    <x v="0"/>
    <m/>
    <m/>
    <m/>
    <m/>
    <m/>
    <n v="0"/>
    <s v="MODIFICADO"/>
    <n v="218"/>
    <m/>
    <m/>
    <m/>
    <m/>
  </r>
  <r>
    <x v="4"/>
    <m/>
    <n v="950"/>
    <s v="SI"/>
    <s v="DESTORNILLADOR PLANO, MANGO PLÁSTICO, LONG. TOTAL 6&quot; (152 MM)103,434"/>
    <n v="3230037"/>
    <n v="429213312"/>
    <s v="BIEN"/>
    <s v="Común"/>
    <x v="0"/>
    <s v="Normalizado"/>
    <s v="SUBASTA INVERSA ELECTRÓNICA"/>
    <s v="DESTORNILLADOR PLANO, MANGO PLÁSTICO, LONG. TOTAL 6&quot; (152 MM)"/>
    <n v="10"/>
    <n v="3.4"/>
    <m/>
    <s v="2, 3"/>
    <x v="1"/>
    <m/>
    <m/>
    <x v="1"/>
    <m/>
    <m/>
    <m/>
    <m/>
    <m/>
    <n v="0"/>
    <s v="ELIMINADO"/>
    <s v="194  0296"/>
    <d v="2021-12-22T00:00:00"/>
    <m/>
    <m/>
    <m/>
  </r>
  <r>
    <x v="4"/>
    <m/>
    <n v="951"/>
    <s v="SI"/>
    <s v="LIBRETIN  CONTROL DE TRANSFERENCIAS U ORDENES DE PAGO Y CHEQUES216,833,6"/>
    <s v="6400034 "/>
    <n v="326000049"/>
    <s v="BIEN"/>
    <s v="Común"/>
    <x v="0"/>
    <s v="Normalizado"/>
    <s v="SUBASTA INVERSA ELECTRÓNICA"/>
    <s v="LIBRETIN  CONTROL DE TRANSFERENCIAS U ORDENES DE PAGO Y CHEQUES"/>
    <n v="2"/>
    <n v="16.8"/>
    <n v="33.6"/>
    <s v="2, 3"/>
    <x v="2"/>
    <m/>
    <n v="22917"/>
    <x v="0"/>
    <m/>
    <m/>
    <m/>
    <m/>
    <m/>
    <n v="0"/>
    <m/>
    <m/>
    <m/>
    <m/>
    <m/>
    <m/>
  </r>
  <r>
    <x v="4"/>
    <m/>
    <n v="952"/>
    <s v="SI"/>
    <s v="TUERCA DE ACERO DE 3 8 Pulg. 16-UNC GR.5, TROPICALIZADA4000,0832"/>
    <s v="3220031 "/>
    <n v="4299923214"/>
    <s v="BIEN"/>
    <s v="Común"/>
    <x v="0"/>
    <s v="Normalizado"/>
    <s v="ÍNFIMA CUANTÍA"/>
    <s v="TUERCA DE ACERO DE 3 8 Pulg. 16-UNC GR.5, TROPICALIZADA"/>
    <n v="400"/>
    <n v="0.08"/>
    <n v="32"/>
    <s v="2, 3"/>
    <x v="1"/>
    <m/>
    <m/>
    <x v="0"/>
    <m/>
    <m/>
    <m/>
    <m/>
    <m/>
    <n v="0"/>
    <s v="MODIFICADO"/>
    <n v="218"/>
    <m/>
    <m/>
    <m/>
    <m/>
  </r>
  <r>
    <x v="4"/>
    <m/>
    <n v="953"/>
    <s v="SI"/>
    <s v="CINTA PARA MAQUINA DE ESCRIBIR ELECTRICA IBM 2082 TOMATE.215,330,6"/>
    <s v="6400034 "/>
    <n v="389120111"/>
    <s v="BIEN"/>
    <s v="Común"/>
    <x v="0"/>
    <s v="Normalizado"/>
    <s v="ÍNFIMA CUANTÍA"/>
    <s v="CINTA PARA MAQUINA DE ESCRIBIR ELECTRICA IBM 2082 TOMATE."/>
    <n v="2"/>
    <n v="15.3"/>
    <n v="30.6"/>
    <s v="1, 2"/>
    <x v="1"/>
    <m/>
    <m/>
    <x v="0"/>
    <m/>
    <m/>
    <m/>
    <m/>
    <m/>
    <n v="0"/>
    <m/>
    <m/>
    <m/>
    <m/>
    <m/>
    <m/>
  </r>
  <r>
    <x v="4"/>
    <m/>
    <n v="954"/>
    <s v="SI"/>
    <s v="PERNO DE ACERO 5 16 Pulg. X 1 Pulg. 18-UNC GR. 8  TROPICALIZADO 3000,130"/>
    <s v="3220031 "/>
    <n v="429990832"/>
    <s v="BIEN"/>
    <s v="Común"/>
    <x v="0"/>
    <s v="Normalizado"/>
    <s v="ÍNFIMA CUANTÍA"/>
    <s v="PERNO DE ACERO 5 16 Pulg. X 1 Pulg. 18-UNC GR. 8  TROPICALIZADO "/>
    <n v="300"/>
    <n v="0.1"/>
    <n v="30"/>
    <s v="2, 3"/>
    <x v="1"/>
    <m/>
    <m/>
    <x v="0"/>
    <m/>
    <m/>
    <m/>
    <m/>
    <m/>
    <n v="0"/>
    <s v="MODIFICADO"/>
    <n v="218"/>
    <m/>
    <m/>
    <m/>
    <m/>
  </r>
  <r>
    <x v="4"/>
    <m/>
    <n v="955"/>
    <s v="SI"/>
    <s v="REMACHE POP DE ALUMINIO DE 1/4&quot; X 1/2&quot;5000,0630"/>
    <s v="3220031 "/>
    <n v="42999081063"/>
    <s v="BIEN"/>
    <s v="Común"/>
    <x v="0"/>
    <s v="Normalizado"/>
    <s v="ÍNFIMA CUANTÍA"/>
    <s v="REMACHE POP DE ALUMINIO DE 1/4&quot; X 1/2&quot;"/>
    <n v="500"/>
    <n v="0.06"/>
    <n v="30"/>
    <s v="2, 3"/>
    <x v="1"/>
    <m/>
    <m/>
    <x v="0"/>
    <m/>
    <m/>
    <m/>
    <m/>
    <m/>
    <n v="0"/>
    <s v="MODIFICADO"/>
    <n v="218"/>
    <m/>
    <m/>
    <m/>
    <m/>
  </r>
  <r>
    <x v="4"/>
    <m/>
    <n v="956"/>
    <s v="SI"/>
    <s v="TERMINAL DE COMPRESION DE COBRE TIPO OJO DE 3/4 Pulg., CABLE NO. 4 AWG  BAT500,630"/>
    <s v="3220031 "/>
    <n v="462110521"/>
    <s v="BIEN"/>
    <s v="Común"/>
    <x v="0"/>
    <s v="Normalizado"/>
    <s v="ÍNFIMA CUANTÍA"/>
    <s v="TERMINAL DE COMPRESION DE COBRE TIPO OJO DE 3/4 Pulg., CABLE NO. 4 AWG  BAT"/>
    <n v="50"/>
    <n v="0.6"/>
    <n v="30"/>
    <s v="2, 3"/>
    <x v="1"/>
    <m/>
    <m/>
    <x v="0"/>
    <m/>
    <m/>
    <m/>
    <m/>
    <m/>
    <n v="0"/>
    <s v="MODIFICADO"/>
    <n v="218"/>
    <m/>
    <m/>
    <m/>
    <m/>
  </r>
  <r>
    <x v="4"/>
    <m/>
    <n v="957"/>
    <s v="SI"/>
    <s v="TERMINAL DE COMPRESION TIPO OJO CON PROTECTOR DE PVC, COND. 14 - 16 AW5000,0630"/>
    <s v="3220031 "/>
    <n v="462110521"/>
    <s v="BIEN"/>
    <s v="Común"/>
    <x v="0"/>
    <s v="Normalizado"/>
    <s v="ÍNFIMA CUANTÍA"/>
    <s v="TERMINAL DE COMPRESION TIPO OJO CON PROTECTOR DE PVC, COND. 14 - 16 AW"/>
    <n v="500"/>
    <n v="0.06"/>
    <n v="30"/>
    <s v="2, 3"/>
    <x v="1"/>
    <m/>
    <m/>
    <x v="0"/>
    <m/>
    <m/>
    <m/>
    <m/>
    <m/>
    <n v="0"/>
    <s v="MODIFICADO"/>
    <n v="218"/>
    <m/>
    <m/>
    <m/>
    <m/>
  </r>
  <r>
    <x v="4"/>
    <m/>
    <n v="958"/>
    <s v="SI"/>
    <s v="TERMINAL DE COMPRESION TIPO PLANO HEMBRA 1/4 Pulg., NO. 16 - 14 AWG5000,0630"/>
    <s v="3220031 "/>
    <n v="462110521"/>
    <s v="BIEN"/>
    <s v="Común"/>
    <x v="0"/>
    <s v="Normalizado"/>
    <s v="ÍNFIMA CUANTÍA"/>
    <s v="TERMINAL DE COMPRESION TIPO PLANO HEMBRA 1/4 Pulg., NO. 16 - 14 AWG"/>
    <n v="500"/>
    <n v="0.06"/>
    <n v="30"/>
    <s v="2, 3"/>
    <x v="1"/>
    <m/>
    <m/>
    <x v="0"/>
    <m/>
    <m/>
    <m/>
    <m/>
    <m/>
    <n v="0"/>
    <s v="MODIFICADO"/>
    <n v="218"/>
    <m/>
    <m/>
    <m/>
    <m/>
  </r>
  <r>
    <x v="3"/>
    <m/>
    <n v="959"/>
    <s v="SI"/>
    <s v="ESCOBA MANGO DE MADERA CON FIBRA DE COCO122,4229,04"/>
    <s v="4220331 "/>
    <n v="389930011"/>
    <s v="BIEN"/>
    <s v="Común"/>
    <x v="0"/>
    <s v="Normalizado"/>
    <s v="ÍNFIMA CUANTÍA"/>
    <s v="ESCOBA MANGO DE MADERA CON FIBRA DE COCO"/>
    <n v="25"/>
    <n v="2.48"/>
    <m/>
    <s v="2, 3"/>
    <x v="1"/>
    <m/>
    <m/>
    <x v="1"/>
    <m/>
    <m/>
    <m/>
    <m/>
    <m/>
    <n v="0"/>
    <s v="ELIMINADO"/>
    <n v="110"/>
    <d v="2021-10-27T00:00:00"/>
    <m/>
    <m/>
    <m/>
  </r>
  <r>
    <x v="4"/>
    <m/>
    <n v="959"/>
    <s v="SI"/>
    <s v="ESCOBA MANGO DE MADERA CON FIBRA DE COCO122,4229,04"/>
    <s v="6400034 "/>
    <n v="3899300115"/>
    <s v="BIEN"/>
    <s v="Común"/>
    <x v="0"/>
    <s v="Normalizado"/>
    <s v="CATÁLOGO ELECTRÓNICO"/>
    <s v="ESCOBA DE MADERA FIBRA DE COCO DE 40 CM"/>
    <n v="12"/>
    <n v="2.42"/>
    <n v="29.04"/>
    <s v="2, 3"/>
    <x v="1"/>
    <m/>
    <n v="22832"/>
    <x v="0"/>
    <m/>
    <m/>
    <m/>
    <m/>
    <m/>
    <n v="0"/>
    <m/>
    <m/>
    <m/>
    <m/>
    <m/>
    <m/>
  </r>
  <r>
    <x v="4"/>
    <m/>
    <n v="960"/>
    <s v="SI"/>
    <s v="SACAGRAPAS METALICO STANDARD870,3328,71"/>
    <s v="6400034 "/>
    <n v="3699000114"/>
    <s v="BIEN"/>
    <s v="Común"/>
    <x v="0"/>
    <s v="Normalizado"/>
    <s v="CATÁLOGO ELECTRÓNICO"/>
    <s v="SACAGRAPAS METALICO STANDARD"/>
    <n v="87"/>
    <n v="0.33"/>
    <n v="28.71"/>
    <s v="2, 3"/>
    <x v="1"/>
    <m/>
    <m/>
    <x v="0"/>
    <m/>
    <m/>
    <m/>
    <m/>
    <m/>
    <n v="0"/>
    <m/>
    <m/>
    <m/>
    <m/>
    <m/>
    <m/>
  </r>
  <r>
    <x v="4"/>
    <m/>
    <n v="961"/>
    <s v="SI"/>
    <s v="ARANDELA PLANA DE ACERO 3 8 Pulg. REFORZADA, TROPICALIZADA4600,0627,6"/>
    <s v="3220031 "/>
    <n v="4299908542"/>
    <s v="BIEN"/>
    <s v="Común"/>
    <x v="0"/>
    <s v="Normalizado"/>
    <s v="ÍNFIMA CUANTÍA"/>
    <s v="ARANDELA PLANA DE ACERO 3 8 Pulg. REFORZADA, TROPICALIZADA"/>
    <n v="460"/>
    <n v="0.06"/>
    <n v="27.599999999999998"/>
    <s v="2, 3"/>
    <x v="1"/>
    <m/>
    <m/>
    <x v="0"/>
    <m/>
    <m/>
    <m/>
    <m/>
    <m/>
    <n v="0"/>
    <s v="MODIFICADO"/>
    <n v="218"/>
    <m/>
    <m/>
    <m/>
    <m/>
  </r>
  <r>
    <x v="4"/>
    <m/>
    <n v="962"/>
    <s v="SI"/>
    <s v="ESCOBA MANGO DE MADERA CON CERDA PLASTICA FINA151,827"/>
    <s v="6400034 "/>
    <n v="3899300114"/>
    <s v="BIEN"/>
    <s v="Común"/>
    <x v="0"/>
    <s v="Normalizado"/>
    <s v="CATÁLOGO ELECTRÓNICO"/>
    <s v="ESCOBA DE MADERA FIBRA DE COCO DE 30 CM"/>
    <n v="15"/>
    <n v="1.8"/>
    <n v="27"/>
    <s v="2, 3"/>
    <x v="1"/>
    <m/>
    <n v="22832"/>
    <x v="0"/>
    <m/>
    <m/>
    <m/>
    <m/>
    <m/>
    <n v="0"/>
    <s v="MODIFICADO"/>
    <n v="171"/>
    <m/>
    <m/>
    <m/>
    <m/>
  </r>
  <r>
    <x v="4"/>
    <m/>
    <n v="963"/>
    <s v="SI"/>
    <s v="CINTA 1032 DE TELA PARA MAQUINA DE ESCRIBIR ELECTRICA BROTHER212,7525,5"/>
    <s v="6400034 "/>
    <n v="389120111"/>
    <s v="BIEN"/>
    <s v="Común"/>
    <x v="0"/>
    <s v="Normalizado"/>
    <s v="ÍNFIMA CUANTÍA"/>
    <s v="CINTA 1032 DE TELA PARA MAQUINA DE ESCRIBIR ELECTRICA BROTHER"/>
    <n v="2"/>
    <n v="12.75"/>
    <n v="25.5"/>
    <s v="1, 2"/>
    <x v="1"/>
    <m/>
    <m/>
    <x v="0"/>
    <m/>
    <m/>
    <m/>
    <m/>
    <m/>
    <n v="0"/>
    <m/>
    <m/>
    <m/>
    <m/>
    <m/>
    <m/>
  </r>
  <r>
    <x v="4"/>
    <m/>
    <n v="964"/>
    <s v="SI"/>
    <s v="TERMINAL DE COMPRESION TIPO PLANO MACHO 1/4 Pulg., No. 16 - 14 AWG5000,0525"/>
    <s v="3220031 "/>
    <n v="462110521"/>
    <s v="BIEN"/>
    <s v="Común"/>
    <x v="0"/>
    <s v="Normalizado"/>
    <s v="ÍNFIMA CUANTÍA"/>
    <s v="TERMINAL DE COMPRESION TIPO PLANO MACHO 1/4 Pulg., No. 16 - 14 AWG"/>
    <n v="500"/>
    <n v="0.05"/>
    <n v="25"/>
    <s v="2, 3"/>
    <x v="1"/>
    <m/>
    <m/>
    <x v="0"/>
    <m/>
    <m/>
    <m/>
    <m/>
    <m/>
    <n v="0"/>
    <s v="MODIFICADO"/>
    <n v="218"/>
    <m/>
    <m/>
    <m/>
    <m/>
  </r>
  <r>
    <x v="4"/>
    <m/>
    <n v="965"/>
    <s v="SI"/>
    <s v="PUNTA DE ACERO, DIÁMETRO 32 MM, LONG. 260 MM. (1 1/4&quot; X 10 1/4&quot;)102,525"/>
    <s v="3230037"/>
    <s v="429213513"/>
    <s v="BIEN"/>
    <s v="Común"/>
    <x v="0"/>
    <m/>
    <s v="SUBASTA INVERSA ELECTRÓNICA"/>
    <s v="PUNTA DE ACERO, DIÁMETRO 32 MM, LONG. 260 MM. (1 1/4&quot; X 10 1/4&quot;)"/>
    <s v="10"/>
    <n v="2.5"/>
    <m/>
    <s v="2, 3"/>
    <x v="1"/>
    <m/>
    <m/>
    <x v="1"/>
    <m/>
    <m/>
    <m/>
    <m/>
    <m/>
    <n v="0"/>
    <s v="ELIMINADO"/>
    <s v="194  296"/>
    <d v="2021-12-22T00:00:00"/>
    <m/>
    <m/>
    <m/>
  </r>
  <r>
    <x v="4"/>
    <m/>
    <n v="966"/>
    <s v="SI"/>
    <s v="RELAY DE 12 V, 40 A, 4 CONTACTOS. REF.SIMILAR O SUPERIOR A  224554,8224,1"/>
    <s v="3220031 "/>
    <n v="462120319"/>
    <s v="BIEN"/>
    <s v="Común"/>
    <x v="0"/>
    <s v="Normalizado"/>
    <s v="SUBASTA INVERSA ELECTRÓNICA"/>
    <s v="RELAY DE 12 V, 40 A, 4 CONTACTOS. REF.SIMILAR O SUPERIOR A  2245"/>
    <n v="5"/>
    <n v="4.82"/>
    <n v="24.1"/>
    <s v="2, 3"/>
    <x v="2"/>
    <s v="LOACHAMIN KATYA"/>
    <n v="22880"/>
    <x v="5"/>
    <m/>
    <m/>
    <s v="Trámite devuelto al especialista para reasignación Secretario 10/11/2021"/>
    <m/>
    <m/>
    <n v="0"/>
    <s v="MODIFICADO"/>
    <n v="218"/>
    <m/>
    <m/>
    <m/>
    <m/>
  </r>
  <r>
    <x v="4"/>
    <m/>
    <n v="967"/>
    <s v="SI"/>
    <s v="TORNILLO TIRAFONDO GALVANIZADO DE 3/8&quot; X 2&quot;2000,1224"/>
    <s v="3220031 "/>
    <n v="4299217247"/>
    <s v="BIEN"/>
    <s v="Común"/>
    <x v="0"/>
    <s v="Normalizado"/>
    <s v="ÍNFIMA CUANTÍA"/>
    <s v="TORNILLO TIRAFONDO GALVANIZADO DE 3/8&quot; X 2&quot;"/>
    <n v="200"/>
    <n v="0.12"/>
    <n v="24"/>
    <s v="2, 3"/>
    <x v="1"/>
    <m/>
    <m/>
    <x v="0"/>
    <m/>
    <m/>
    <m/>
    <m/>
    <m/>
    <n v="0"/>
    <s v="MODIFICADO"/>
    <n v="218"/>
    <m/>
    <m/>
    <m/>
    <m/>
  </r>
  <r>
    <x v="4"/>
    <m/>
    <n v="968"/>
    <s v="SI"/>
    <s v="TORNILLO TIRA FONDO GALVANIZADO DE 3 8 Pulg. X 2 Pulg. 1 22000,1224"/>
    <s v="3220031 "/>
    <n v="4299217247"/>
    <s v="BIEN"/>
    <s v="Común"/>
    <x v="0"/>
    <s v="Normalizado"/>
    <s v="ÍNFIMA CUANTÍA"/>
    <s v="TORNILLO TIRA FONDO GALVANIZADO DE 3 8 Pulg. X 2 Pulg. 1 2"/>
    <n v="200"/>
    <n v="0.12"/>
    <n v="24"/>
    <s v="2, 3"/>
    <x v="1"/>
    <m/>
    <m/>
    <x v="0"/>
    <m/>
    <m/>
    <m/>
    <m/>
    <m/>
    <n v="0"/>
    <s v="MODIFICADO"/>
    <n v="218"/>
    <m/>
    <m/>
    <m/>
    <m/>
  </r>
  <r>
    <x v="4"/>
    <m/>
    <n v="969"/>
    <s v="SI"/>
    <s v="SOBRE MEMBRETADO LOGOTIPO Y DIRECCIONES 200 X 100 MM1000,2424"/>
    <s v="6400034 "/>
    <n v="321920222"/>
    <s v="BIEN"/>
    <s v="Común"/>
    <x v="0"/>
    <s v="Normalizado"/>
    <s v="SUBASTA INVERSA ELECTRÓNICA"/>
    <s v="SOBRE MEMBRETADO LOGOTIPO Y DIRECCIONES 200 X 100 MM"/>
    <n v="100"/>
    <n v="0.24"/>
    <n v="24"/>
    <s v="2, 3"/>
    <x v="2"/>
    <m/>
    <n v="22917"/>
    <x v="0"/>
    <m/>
    <m/>
    <m/>
    <m/>
    <m/>
    <n v="0"/>
    <m/>
    <m/>
    <m/>
    <m/>
    <m/>
    <m/>
  </r>
  <r>
    <x v="4"/>
    <m/>
    <n v="970"/>
    <s v="SI"/>
    <s v="FUNDA PLASTICA GRUESA TRANSPARENTE DE 14 X 21.5 CM, SELLO HERMETICO3000,0824"/>
    <s v="6400034 "/>
    <n v="364100021"/>
    <s v="BIEN"/>
    <s v="Común"/>
    <x v="0"/>
    <s v="Normalizado"/>
    <s v="ÍNFIMA CUANTÍA"/>
    <s v="FUNDA PLASTICA GRUESA TRANSPARENTE DE 14 X 21.5 CM, SELLO HERMETICO"/>
    <n v="300"/>
    <n v="0.08"/>
    <n v="24"/>
    <s v="1, 2"/>
    <x v="1"/>
    <m/>
    <m/>
    <x v="0"/>
    <m/>
    <m/>
    <m/>
    <m/>
    <m/>
    <n v="0"/>
    <m/>
    <m/>
    <m/>
    <m/>
    <m/>
    <m/>
  </r>
  <r>
    <x v="4"/>
    <m/>
    <n v="971"/>
    <s v="SI"/>
    <s v="PERNO DE ACERO 3 8 Pulg. X 1 1 2 Pulg. 16-UNC GR. 8  TROPICALIZADO 1000,2323"/>
    <s v="3220031 "/>
    <n v="429990832"/>
    <s v="BIEN"/>
    <s v="Común"/>
    <x v="0"/>
    <s v="Normalizado"/>
    <s v="ÍNFIMA CUANTÍA"/>
    <s v="PERNO DE ACERO 3 8 Pulg. X 1 1 2 Pulg. 16-UNC GR. 8  TROPICALIZADO "/>
    <n v="100"/>
    <n v="0.23"/>
    <n v="23"/>
    <s v="2, 3"/>
    <x v="1"/>
    <m/>
    <m/>
    <x v="0"/>
    <m/>
    <m/>
    <m/>
    <m/>
    <m/>
    <n v="0"/>
    <s v="MODIFICADO"/>
    <n v="218"/>
    <m/>
    <m/>
    <m/>
    <m/>
  </r>
  <r>
    <x v="4"/>
    <m/>
    <n v="972"/>
    <s v="SI"/>
    <s v="TORNILLO TIRAFONDO GALVANIZADO DE 5/16&quot; X 2&quot; 1/22000,1122"/>
    <s v="3220031 "/>
    <n v="4299217247"/>
    <s v="BIEN"/>
    <s v="Común"/>
    <x v="0"/>
    <s v="Normalizado"/>
    <s v="ÍNFIMA CUANTÍA"/>
    <s v="TORNILLO TIRAFONDO GALVANIZADO DE 5/16&quot; X 2&quot; 1/2"/>
    <n v="200"/>
    <n v="0.11"/>
    <n v="22"/>
    <s v="2, 3"/>
    <x v="1"/>
    <m/>
    <m/>
    <x v="0"/>
    <m/>
    <m/>
    <m/>
    <m/>
    <m/>
    <n v="0"/>
    <s v="MODIFICADO"/>
    <n v="218"/>
    <m/>
    <m/>
    <m/>
    <m/>
  </r>
  <r>
    <x v="4"/>
    <m/>
    <n v="973"/>
    <s v="SI"/>
    <s v="PERNO DE ACERO 1 4 Pulg. X 1 Pulg. 20-UNC GR. 8  TROPICALIZADO 3000,0721"/>
    <s v="3220031 "/>
    <n v="429990832"/>
    <s v="BIEN"/>
    <s v="Común"/>
    <x v="0"/>
    <s v="Normalizado"/>
    <s v="ÍNFIMA CUANTÍA"/>
    <s v="PERNO DE ACERO 1 4 Pulg. X 1 Pulg. 20-UNC GR. 8  TROPICALIZADO "/>
    <n v="300"/>
    <n v="7.0000000000000007E-2"/>
    <n v="21.000000000000004"/>
    <s v="2, 3"/>
    <x v="1"/>
    <m/>
    <m/>
    <x v="0"/>
    <m/>
    <m/>
    <m/>
    <m/>
    <m/>
    <n v="0"/>
    <s v="MODIFICADO"/>
    <n v="218"/>
    <m/>
    <m/>
    <m/>
    <m/>
  </r>
  <r>
    <x v="4"/>
    <m/>
    <n v="974"/>
    <s v="SI"/>
    <s v="AMARRA PLASTICA DE 35 CM  14 Pulg.  DE LARGO3000,0721"/>
    <s v="3220031 "/>
    <n v="363300421"/>
    <s v="BIEN"/>
    <s v="Común"/>
    <x v="0"/>
    <s v="Normalizado"/>
    <s v="ÍNFIMA CUANTÍA"/>
    <s v="AMARRA PLASTICA DE 35 CM  14 Pulg.  DE LARGO"/>
    <n v="300"/>
    <n v="7.0000000000000007E-2"/>
    <n v="21.000000000000004"/>
    <s v="1, 2"/>
    <x v="1"/>
    <m/>
    <m/>
    <x v="0"/>
    <m/>
    <m/>
    <m/>
    <m/>
    <m/>
    <n v="0"/>
    <s v="MODIFICADO"/>
    <n v="65"/>
    <m/>
    <m/>
    <m/>
    <m/>
  </r>
  <r>
    <x v="4"/>
    <m/>
    <n v="975"/>
    <s v="SI"/>
    <s v="AMARRA PLASTICA DE 30 CM, RESISTENCIA A DERIVADOS DE PETRÓLEO Y TEMPERATURA MAYOR A 85°C.3000,0721"/>
    <s v="3220031 "/>
    <n v="363300421"/>
    <s v="BIEN"/>
    <s v="Común"/>
    <x v="0"/>
    <s v="Normalizado"/>
    <s v="ÍNFIMA CUANTÍA"/>
    <s v="AMARRA PLASTICA DE 30 CM, RESISTENCIA A DERIVADOS DE PETRÓLEO Y TEMPERATURA MAYOR A 85°C."/>
    <n v="300"/>
    <n v="7.0000000000000007E-2"/>
    <n v="21.000000000000004"/>
    <s v="1, 2"/>
    <x v="1"/>
    <m/>
    <m/>
    <x v="0"/>
    <m/>
    <m/>
    <m/>
    <m/>
    <m/>
    <n v="0"/>
    <s v="MODIFICADO"/>
    <n v="65"/>
    <m/>
    <m/>
    <m/>
    <m/>
  </r>
  <r>
    <x v="4"/>
    <m/>
    <n v="976"/>
    <s v="SI"/>
    <s v="MASKING DE 3 4 PULG. X 40 YARDAS MULTIUSO300,6820,4"/>
    <s v="6400034 "/>
    <n v="36990001106"/>
    <s v="BIEN"/>
    <s v="Común"/>
    <x v="0"/>
    <s v="Normalizado"/>
    <s v="CATÁLOGO ELECTRÓNICO"/>
    <s v="MASKING DE 3 4 PULG. X 40 YARDAS MULTIUSO"/>
    <n v="30"/>
    <n v="0.68"/>
    <n v="20.400000000000002"/>
    <s v="1, 2"/>
    <x v="2"/>
    <m/>
    <n v="22578"/>
    <x v="3"/>
    <m/>
    <m/>
    <s v="04/06/2021: Se generaron 14 órdenes de compra"/>
    <m/>
    <m/>
    <n v="0"/>
    <m/>
    <m/>
    <m/>
    <m/>
    <m/>
    <m/>
  </r>
  <r>
    <x v="4"/>
    <m/>
    <n v="977"/>
    <s v="SI"/>
    <s v="TUERCA DE ACERO DE 5/16&quot; 18-UNC GR.5, TROPICALIZADA5000,0420"/>
    <s v="3220031 "/>
    <n v="4299923214"/>
    <s v="BIEN"/>
    <s v="Común"/>
    <x v="0"/>
    <s v="Normalizado"/>
    <s v="ÍNFIMA CUANTÍA"/>
    <s v="TUERCA DE ACERO DE 5/16&quot; 18-UNC GR.5, TROPICALIZADA"/>
    <n v="500"/>
    <n v="0.04"/>
    <n v="20"/>
    <s v="2, 3"/>
    <x v="1"/>
    <m/>
    <m/>
    <x v="0"/>
    <m/>
    <m/>
    <m/>
    <m/>
    <m/>
    <n v="0"/>
    <s v="MODIFICADO"/>
    <n v="218"/>
    <m/>
    <m/>
    <m/>
    <m/>
  </r>
  <r>
    <x v="4"/>
    <m/>
    <n v="978"/>
    <s v="SI"/>
    <s v="ARANDELA PLANA DE ACERO 1 4 Pulg. REFORZADA, TROPICALIZADA5000,0420"/>
    <s v="3220031 "/>
    <n v="4299908542"/>
    <s v="BIEN"/>
    <s v="Común"/>
    <x v="0"/>
    <s v="Normalizado"/>
    <s v="ÍNFIMA CUANTÍA"/>
    <s v="ARANDELA PLANA DE ACERO 1 4 Pulg. REFORZADA, TROPICALIZADA"/>
    <n v="500"/>
    <n v="0.04"/>
    <n v="20"/>
    <s v="2, 3"/>
    <x v="1"/>
    <m/>
    <m/>
    <x v="0"/>
    <m/>
    <m/>
    <m/>
    <m/>
    <m/>
    <n v="0"/>
    <s v="MODIFICADO"/>
    <n v="218"/>
    <m/>
    <m/>
    <m/>
    <m/>
  </r>
  <r>
    <x v="4"/>
    <m/>
    <n v="979"/>
    <s v="SI"/>
    <s v="ARANDELA PLANA DE ACERO 5 16 Pulg. REFORZADA, TROPICALIZADA5000,0420"/>
    <s v="3220031 "/>
    <n v="4299908542"/>
    <s v="BIEN"/>
    <s v="Común"/>
    <x v="0"/>
    <s v="Normalizado"/>
    <s v="ÍNFIMA CUANTÍA"/>
    <s v="ARANDELA PLANA DE ACERO 5 16 Pulg. REFORZADA, TROPICALIZADA"/>
    <n v="500"/>
    <n v="0.04"/>
    <n v="20"/>
    <s v="2, 3"/>
    <x v="1"/>
    <m/>
    <m/>
    <x v="0"/>
    <m/>
    <m/>
    <m/>
    <m/>
    <m/>
    <n v="0"/>
    <s v="MODIFICADO"/>
    <n v="218"/>
    <m/>
    <m/>
    <m/>
    <m/>
  </r>
  <r>
    <x v="4"/>
    <m/>
    <n v="980"/>
    <s v="SI"/>
    <s v="TORNILLO TIRAFONDO GALVANIZADO DE 5 16 Pulg. X 2 Pulg.2000,120"/>
    <s v="3220031 "/>
    <n v="4299217247"/>
    <s v="BIEN"/>
    <s v="Común"/>
    <x v="0"/>
    <s v="Normalizado"/>
    <s v="ÍNFIMA CUANTÍA"/>
    <s v="TORNILLO TIRAFONDO GALVANIZADO DE 5 16 Pulg. X 2 Pulg."/>
    <n v="200"/>
    <n v="0.1"/>
    <n v="20"/>
    <s v="2, 3"/>
    <x v="1"/>
    <m/>
    <m/>
    <x v="0"/>
    <m/>
    <m/>
    <m/>
    <m/>
    <m/>
    <n v="0"/>
    <s v="MODIFICADO"/>
    <n v="218"/>
    <m/>
    <m/>
    <m/>
    <m/>
  </r>
  <r>
    <x v="4"/>
    <m/>
    <n v="981"/>
    <s v="SI"/>
    <s v="REMACHE POP DE ALUMINIO DE 3/16&quot; X 1&quot;10000,0220"/>
    <s v="3220031 "/>
    <n v="42999081063"/>
    <s v="BIEN"/>
    <s v="Común"/>
    <x v="0"/>
    <s v="Normalizado"/>
    <s v="ÍNFIMA CUANTÍA"/>
    <s v="REMACHE POP DE ALUMINIO DE 3/16&quot; X 1&quot;"/>
    <n v="1000"/>
    <n v="0.02"/>
    <n v="20"/>
    <s v="2, 3"/>
    <x v="1"/>
    <m/>
    <m/>
    <x v="0"/>
    <m/>
    <m/>
    <m/>
    <m/>
    <m/>
    <n v="0"/>
    <s v="MODIFICADO"/>
    <n v="218"/>
    <m/>
    <m/>
    <m/>
    <m/>
  </r>
  <r>
    <x v="4"/>
    <m/>
    <n v="982"/>
    <s v="SI"/>
    <s v="TUERCA EXAGONAL DE ACERO, ROSCA GRUESA DE 1 2 Pulg.  13-UNC GR. 5, TROPICAL2000,0918"/>
    <s v="3220031 "/>
    <n v="4299923214"/>
    <s v="BIEN"/>
    <s v="Común"/>
    <x v="0"/>
    <s v="Normalizado"/>
    <s v="ÍNFIMA CUANTÍA"/>
    <s v="TUERCA EXAGONAL DE ACERO, ROSCA GRUESA DE 1 2 Pulg.  13-UNC GR. 5, TROPICAL"/>
    <n v="200"/>
    <n v="0.09"/>
    <n v="18"/>
    <s v="2, 3"/>
    <x v="1"/>
    <m/>
    <m/>
    <x v="0"/>
    <m/>
    <m/>
    <m/>
    <m/>
    <m/>
    <n v="0"/>
    <s v="MODIFICADO"/>
    <n v="218"/>
    <m/>
    <m/>
    <m/>
    <m/>
  </r>
  <r>
    <x v="4"/>
    <m/>
    <n v="983"/>
    <s v="SI"/>
    <s v="REMOVEDOR DE PINTURA115,0815,08"/>
    <s v="3220031 "/>
    <n v="351100111"/>
    <s v="BIEN"/>
    <s v="Común"/>
    <x v="0"/>
    <s v="Normalizado"/>
    <s v="SUBASTA INVERSA ELECTRÓNICA"/>
    <s v="REMOVEDOR DE PINTURA"/>
    <n v="1"/>
    <n v="15.08"/>
    <n v="15.08"/>
    <s v="2, 3"/>
    <x v="1"/>
    <m/>
    <m/>
    <x v="0"/>
    <m/>
    <m/>
    <m/>
    <m/>
    <m/>
    <n v="0"/>
    <s v="MODIFICADO"/>
    <n v="218"/>
    <m/>
    <m/>
    <m/>
    <m/>
  </r>
  <r>
    <x v="4"/>
    <m/>
    <n v="984"/>
    <s v="SI"/>
    <s v="TUERCA DE ACERO DE 1/4&quot; 20-UNC GR.5, TROPICALIZADO5000,0315"/>
    <s v="3220031 "/>
    <n v="4299923214"/>
    <s v="BIEN"/>
    <s v="Común"/>
    <x v="0"/>
    <s v="Normalizado"/>
    <s v="ÍNFIMA CUANTÍA"/>
    <s v="TUERCA DE ACERO DE 1/4&quot; 20-UNC GR.5, TROPICALIZADO"/>
    <n v="500"/>
    <n v="0.03"/>
    <n v="15"/>
    <s v="2, 3"/>
    <x v="1"/>
    <m/>
    <m/>
    <x v="0"/>
    <m/>
    <m/>
    <m/>
    <m/>
    <m/>
    <n v="0"/>
    <s v="MODIFICADO"/>
    <n v="218"/>
    <m/>
    <m/>
    <m/>
    <m/>
  </r>
  <r>
    <x v="4"/>
    <m/>
    <n v="985"/>
    <s v="SI"/>
    <s v="ARANDELA DE PRESION DE ACERO 1 4 Pulg. REFORZADA, TROPICALIZADA5000,0315"/>
    <s v="3220031 "/>
    <n v="4299908542"/>
    <s v="BIEN"/>
    <s v="Común"/>
    <x v="0"/>
    <s v="Normalizado"/>
    <s v="ÍNFIMA CUANTÍA"/>
    <s v="ARANDELA DE PRESION DE ACERO 1 4 Pulg. REFORZADA, TROPICALIZADA"/>
    <n v="500"/>
    <n v="0.03"/>
    <n v="15"/>
    <s v="2, 3"/>
    <x v="1"/>
    <m/>
    <m/>
    <x v="0"/>
    <m/>
    <m/>
    <m/>
    <m/>
    <m/>
    <n v="0"/>
    <s v="MODIFICADO"/>
    <n v="218"/>
    <m/>
    <m/>
    <m/>
    <m/>
  </r>
  <r>
    <x v="4"/>
    <m/>
    <n v="986"/>
    <s v="SI"/>
    <s v="FUNDAS AISLANTES  ESPAGUETIS   5.0 MM  DE DIAMETRO101,515"/>
    <s v="3220031 "/>
    <n v="372920111"/>
    <s v="BIEN"/>
    <s v="Común"/>
    <x v="0"/>
    <s v="Normalizado"/>
    <s v="SUBASTA INVERSA ELECTRÓNICA"/>
    <s v="FUNDAS AISLANTES  ESPAGUETIS   5.0 MM  DE DIAMETRO"/>
    <n v="10"/>
    <n v="1.5"/>
    <n v="15"/>
    <s v="2, 3"/>
    <x v="2"/>
    <s v="LOACHAMIN KATYA"/>
    <n v="22880"/>
    <x v="5"/>
    <m/>
    <m/>
    <s v="Trámite devuelto al especialista para reasignación Secretario 10/11/2021"/>
    <m/>
    <m/>
    <n v="0"/>
    <s v="MODIFICADO"/>
    <n v="218"/>
    <m/>
    <m/>
    <m/>
    <m/>
  </r>
  <r>
    <x v="4"/>
    <m/>
    <n v="987"/>
    <s v="SI"/>
    <s v="AMARRA PLASTICA DE 25 CM  10 Pulg.  DE LARGO3000,0515"/>
    <s v="3220031 "/>
    <n v="363300421"/>
    <s v="BIEN"/>
    <s v="Común"/>
    <x v="0"/>
    <s v="Normalizado"/>
    <s v="ÍNFIMA CUANTÍA"/>
    <s v="AMARRA PLASTICA DE 25 CM  10 Pulg.  DE LARGO"/>
    <n v="300"/>
    <n v="0.05"/>
    <n v="15"/>
    <s v="1, 2"/>
    <x v="1"/>
    <m/>
    <m/>
    <x v="0"/>
    <m/>
    <m/>
    <m/>
    <m/>
    <m/>
    <n v="0"/>
    <s v="MODIFICADO"/>
    <n v="65"/>
    <m/>
    <m/>
    <m/>
    <m/>
  </r>
  <r>
    <x v="4"/>
    <m/>
    <n v="988"/>
    <s v="SI"/>
    <s v="PERNO DE ACERO 5 16 Pulg. X 3 4 Pulg. 18-UNC GR. 8  TROPICALIZADO 2000,0714"/>
    <s v="3220031 "/>
    <n v="429990832"/>
    <s v="BIEN"/>
    <s v="Común"/>
    <x v="0"/>
    <s v="Normalizado"/>
    <s v="ÍNFIMA CUANTÍA"/>
    <s v="PERNO DE ACERO 5 16 Pulg. X 3 4 Pulg. 18-UNC GR. 8  TROPICALIZADO "/>
    <n v="200"/>
    <n v="7.0000000000000007E-2"/>
    <n v="14.000000000000002"/>
    <s v="2, 3"/>
    <x v="1"/>
    <m/>
    <m/>
    <x v="0"/>
    <m/>
    <m/>
    <m/>
    <m/>
    <m/>
    <n v="0"/>
    <s v="MODIFICADO"/>
    <n v="218"/>
    <m/>
    <m/>
    <m/>
    <m/>
  </r>
  <r>
    <x v="4"/>
    <m/>
    <n v="989"/>
    <s v="SI"/>
    <s v="ARANDELA DE PRESION DE ACERO 3 8 Pulg. REFORZADA, TROPICALIZADA4600,0313,8"/>
    <s v="3220031 "/>
    <n v="4299908542"/>
    <s v="BIEN"/>
    <s v="Común"/>
    <x v="0"/>
    <s v="Normalizado"/>
    <s v="ÍNFIMA CUANTÍA"/>
    <s v="ARANDELA DE PRESION DE ACERO 3 8 Pulg. REFORZADA, TROPICALIZADA"/>
    <n v="460"/>
    <n v="0.03"/>
    <n v="13.799999999999999"/>
    <s v="2, 3"/>
    <x v="1"/>
    <m/>
    <m/>
    <x v="0"/>
    <m/>
    <m/>
    <m/>
    <m/>
    <m/>
    <n v="0"/>
    <s v="MODIFICADO"/>
    <n v="218"/>
    <m/>
    <m/>
    <m/>
    <m/>
  </r>
  <r>
    <x v="4"/>
    <m/>
    <n v="990"/>
    <s v="SI"/>
    <s v="LIBRETIN:  RECADO TELEFONICO200,6913,8"/>
    <s v="6400034 "/>
    <n v="32143201321"/>
    <s v="BIEN"/>
    <s v="Común"/>
    <x v="0"/>
    <s v="Normalizado"/>
    <s v="SUBASTA INVERSA ELECTRÓNICA"/>
    <s v="LIBRETIN:  RECADO TELEFONICO"/>
    <n v="20"/>
    <n v="0.69"/>
    <n v="13.799999999999999"/>
    <s v="1, 2"/>
    <x v="2"/>
    <m/>
    <n v="22917"/>
    <x v="0"/>
    <m/>
    <m/>
    <m/>
    <m/>
    <m/>
    <n v="0"/>
    <m/>
    <m/>
    <m/>
    <m/>
    <m/>
    <m/>
  </r>
  <r>
    <x v="4"/>
    <m/>
    <n v="991"/>
    <s v="SI"/>
    <s v="TINTA AZUL PARA ALMOHADILLA, FRASCO DE 60 GR410,3213,12"/>
    <s v="6400034 "/>
    <n v="351400019"/>
    <s v="BIEN"/>
    <s v="Común"/>
    <x v="0"/>
    <s v="Normalizado"/>
    <s v="CATÁLOGO ELECTRÓNICO"/>
    <s v="TINTA AZUL PARA ALMOHADILLA, FRASCO DE 60 GR"/>
    <n v="41"/>
    <n v="0.32"/>
    <n v="13.120000000000001"/>
    <s v="2, 3"/>
    <x v="1"/>
    <m/>
    <m/>
    <x v="0"/>
    <m/>
    <m/>
    <m/>
    <m/>
    <m/>
    <n v="0"/>
    <m/>
    <m/>
    <m/>
    <m/>
    <m/>
    <m/>
  </r>
  <r>
    <x v="4"/>
    <m/>
    <n v="992"/>
    <s v="SI"/>
    <s v="TORNILLO TIRA FONDO GALVANIZADO DE 3 8 Pulg. X 1 Pulg. 1 21000,1313"/>
    <s v="3220031 "/>
    <n v="4299217247"/>
    <s v="BIEN"/>
    <s v="Común"/>
    <x v="0"/>
    <s v="Normalizado"/>
    <s v="ÍNFIMA CUANTÍA"/>
    <s v="TORNILLO TIRA FONDO GALVANIZADO DE 3 8 Pulg. X 1 Pulg. 1 2"/>
    <n v="100"/>
    <n v="0.13"/>
    <n v="13"/>
    <s v="2, 3"/>
    <x v="1"/>
    <m/>
    <m/>
    <x v="0"/>
    <m/>
    <m/>
    <m/>
    <m/>
    <m/>
    <n v="0"/>
    <s v="MODIFICADO"/>
    <n v="218"/>
    <m/>
    <m/>
    <m/>
    <m/>
  </r>
  <r>
    <x v="4"/>
    <m/>
    <n v="993"/>
    <s v="SI"/>
    <s v="PINZA PLANA AISLADA DE 6&quot;26,3512,7"/>
    <s v="3230037"/>
    <s v="429211317"/>
    <s v="BIEN"/>
    <s v="Común"/>
    <x v="0"/>
    <m/>
    <s v="SUBASTA INVERSA ELECTRÓNICA"/>
    <s v="PINZA PLANA AISLADA DE 6&quot;"/>
    <s v="2"/>
    <n v="6.35"/>
    <m/>
    <s v="2, 3"/>
    <x v="1"/>
    <m/>
    <m/>
    <x v="1"/>
    <m/>
    <m/>
    <m/>
    <m/>
    <m/>
    <n v="0"/>
    <s v="ELIMINADO"/>
    <s v="194  0296"/>
    <d v="2021-12-22T00:00:00"/>
    <m/>
    <m/>
    <m/>
  </r>
  <r>
    <x v="4"/>
    <m/>
    <n v="994"/>
    <s v="SI"/>
    <s v="FUNDAS AISLANTES  ESPAGUETIS   4.0 MM  DE DIAMETRO101,2512,5"/>
    <s v="3220031 "/>
    <n v="372920111"/>
    <s v="BIEN"/>
    <s v="Común"/>
    <x v="0"/>
    <s v="Normalizado"/>
    <s v="SUBASTA INVERSA ELECTRÓNICA"/>
    <s v="FUNDAS AISLANTES  ESPAGUETIS   4.0 MM  DE DIAMETRO"/>
    <n v="10"/>
    <n v="1.25"/>
    <n v="12.5"/>
    <s v="2, 3"/>
    <x v="2"/>
    <s v="LOACHAMIN KATYA"/>
    <n v="22880"/>
    <x v="5"/>
    <m/>
    <m/>
    <s v="Trámite devuelto al especialista para reasignación Secretario 10/11/2021"/>
    <m/>
    <m/>
    <n v="0"/>
    <s v="MODIFICADO"/>
    <n v="218"/>
    <m/>
    <m/>
    <m/>
    <m/>
  </r>
  <r>
    <x v="3"/>
    <m/>
    <n v="995"/>
    <s v="SI"/>
    <s v="AMARRA PLASTICA DE 20 CM  8 Pulg.  DE LARGO3000,0412"/>
    <s v="4210031 "/>
    <n v="363300421"/>
    <s v="BIEN"/>
    <s v="Común"/>
    <x v="0"/>
    <s v="Normalizado"/>
    <s v="ÍNFIMA CUANTÍA"/>
    <s v="AMARRA PLASTICA DE 20 CM  8 Pulg.  DE LARGO"/>
    <n v="1000"/>
    <n v="0.04"/>
    <m/>
    <s v="2, 3"/>
    <x v="1"/>
    <m/>
    <m/>
    <x v="1"/>
    <m/>
    <m/>
    <m/>
    <m/>
    <m/>
    <n v="0"/>
    <s v="ELIMINADO"/>
    <s v="102  0110"/>
    <d v="2021-10-27T00:00:00"/>
    <m/>
    <m/>
    <m/>
  </r>
  <r>
    <x v="4"/>
    <m/>
    <n v="995"/>
    <s v="SI"/>
    <s v="AMARRA PLASTICA DE 20 CM  8 Pulg.  DE LARGO3000,0412"/>
    <s v="3220031 "/>
    <n v="363300421"/>
    <s v="BIEN"/>
    <s v="Común"/>
    <x v="0"/>
    <s v="Normalizado"/>
    <s v="ÍNFIMA CUANTÍA"/>
    <s v="AMARRA PLASTICA DE 20 CM  8 Pulg.  DE LARGO"/>
    <n v="300"/>
    <n v="0.04"/>
    <n v="12"/>
    <s v="1, 2"/>
    <x v="1"/>
    <m/>
    <m/>
    <x v="0"/>
    <m/>
    <m/>
    <m/>
    <m/>
    <m/>
    <n v="0"/>
    <s v="MODIFICADO"/>
    <n v="65"/>
    <m/>
    <m/>
    <m/>
    <m/>
  </r>
  <r>
    <x v="4"/>
    <m/>
    <n v="996"/>
    <s v="SI"/>
    <s v="TERMINAL DE COMPRESION AL TIPO PLANO HEMBRA 1 4 Pulg., NO. 12 - 10 AWG.1000,1212"/>
    <s v="3220031 "/>
    <n v="462110521"/>
    <s v="BIEN"/>
    <s v="Común"/>
    <x v="0"/>
    <s v="Normalizado"/>
    <s v="ÍNFIMA CUANTÍA"/>
    <s v="TERMINAL DE COMPRESION AL TIPO PLANO HEMBRA 1 4 Pulg., NO. 12 - 10 AWG."/>
    <n v="100"/>
    <n v="0.12"/>
    <n v="12"/>
    <s v="2, 3"/>
    <x v="1"/>
    <m/>
    <m/>
    <x v="0"/>
    <m/>
    <m/>
    <m/>
    <m/>
    <m/>
    <n v="0"/>
    <s v="MODIFICADO"/>
    <n v="218"/>
    <m/>
    <m/>
    <m/>
    <m/>
  </r>
  <r>
    <x v="4"/>
    <m/>
    <n v="997"/>
    <s v="SI"/>
    <s v="CARTULINA SEGUNDA POSICION PARA DIVISIONES TAMAÑO A4, COLOR VERDE1000,1212"/>
    <s v="6400034 "/>
    <n v="3214911113"/>
    <s v="BIEN"/>
    <s v="Común"/>
    <x v="0"/>
    <s v="Normalizado"/>
    <s v="SUBASTA INVERSA ELECTRÓNICA"/>
    <s v="CARTULINA SEGUNDA POSICION PARA DIVISIONES TAMAÑO A4, COLOR VERDE"/>
    <n v="100"/>
    <n v="0.12"/>
    <m/>
    <s v="2, 3"/>
    <x v="1"/>
    <m/>
    <m/>
    <x v="1"/>
    <m/>
    <m/>
    <m/>
    <m/>
    <m/>
    <n v="0"/>
    <s v="ELIMINADO"/>
    <m/>
    <m/>
    <m/>
    <m/>
    <m/>
  </r>
  <r>
    <x v="4"/>
    <m/>
    <n v="998"/>
    <s v="SI"/>
    <s v="FUNDA PLASTICA GRUESA TRANSPARENTE DE  10X20 CM, SELLO HERMETICO3000,0412"/>
    <s v="6400034 "/>
    <n v="364100021"/>
    <s v="BIEN"/>
    <s v="Común"/>
    <x v="0"/>
    <s v="Normalizado"/>
    <s v="ÍNFIMA CUANTÍA"/>
    <s v="FUNDA PLASTICA GRUESA TRANSPARENTE DE  10X20 CM, SELLO HERMETICO"/>
    <n v="300"/>
    <n v="0.04"/>
    <m/>
    <s v="1, 2"/>
    <x v="1"/>
    <m/>
    <m/>
    <x v="1"/>
    <m/>
    <m/>
    <m/>
    <m/>
    <m/>
    <n v="0"/>
    <s v="ELIMINADO"/>
    <n v="206"/>
    <d v="2021-11-17T00:00:00"/>
    <m/>
    <m/>
    <m/>
  </r>
  <r>
    <x v="4"/>
    <m/>
    <n v="999"/>
    <s v="SI"/>
    <s v="FLEXÓMETRO ANCHO HOJA 1/2&quot;, LONGITUD 3 METROS (10 PIES), CON BOTÓN DE FIJACIÓN25,7411,48"/>
    <n v="3230037"/>
    <n v="482120033"/>
    <s v="BIEN"/>
    <s v="Común"/>
    <x v="0"/>
    <m/>
    <s v="SUBASTA INVERSA ELECTRÓNICA"/>
    <s v="FLEXÓMETRO ANCHO HOJA 1/2&quot;, LONGITUD 3 METROS (10 PIES), CON BOTÓN DE FIJACIÓN"/>
    <n v="2"/>
    <n v="5.74"/>
    <m/>
    <s v="2, 3"/>
    <x v="1"/>
    <m/>
    <m/>
    <x v="1"/>
    <m/>
    <m/>
    <m/>
    <m/>
    <m/>
    <n v="0"/>
    <s v="ELIMINADO"/>
    <s v="194  0296"/>
    <d v="2021-12-22T00:00:00"/>
    <m/>
    <m/>
    <m/>
  </r>
  <r>
    <x v="4"/>
    <m/>
    <n v="1000"/>
    <s v="SI"/>
    <s v="TERMINAL DE COMPRESION AL TIPO PLANO MACHO 1 4 Pulg.,  NO. 12 - 10 AWG1000,1111"/>
    <s v="3220031 "/>
    <n v="462110521"/>
    <s v="BIEN"/>
    <s v="Común"/>
    <x v="0"/>
    <s v="Normalizado"/>
    <s v="ÍNFIMA CUANTÍA"/>
    <s v="TERMINAL DE COMPRESION AL TIPO PLANO MACHO 1 4 Pulg.,  NO. 12 - 10 AWG"/>
    <n v="100"/>
    <n v="0.11"/>
    <n v="11"/>
    <s v="2, 3"/>
    <x v="1"/>
    <m/>
    <m/>
    <x v="0"/>
    <m/>
    <m/>
    <m/>
    <m/>
    <m/>
    <n v="0"/>
    <s v="MODIFICADO"/>
    <n v="218"/>
    <m/>
    <m/>
    <m/>
    <m/>
  </r>
  <r>
    <x v="4"/>
    <m/>
    <n v="1001"/>
    <s v="SI"/>
    <s v="PERNO DE ACERO 1 4 Pulg. X 3 4 Pulg. 20-UNC GR. 8  TROPICALIZADO 2000,0510"/>
    <s v="3220031 "/>
    <n v="429990832"/>
    <s v="BIEN"/>
    <s v="Común"/>
    <x v="0"/>
    <s v="Normalizado"/>
    <s v="ÍNFIMA CUANTÍA"/>
    <s v="PERNO DE ACERO 1 4 Pulg. X 3 4 Pulg. 20-UNC GR. 8  TROPICALIZADO "/>
    <n v="200"/>
    <n v="0.05"/>
    <n v="10"/>
    <s v="2, 3"/>
    <x v="1"/>
    <m/>
    <m/>
    <x v="0"/>
    <m/>
    <m/>
    <m/>
    <m/>
    <m/>
    <n v="0"/>
    <s v="MODIFICADO"/>
    <n v="218"/>
    <m/>
    <m/>
    <m/>
    <m/>
  </r>
  <r>
    <x v="4"/>
    <m/>
    <n v="1002"/>
    <s v="SI"/>
    <s v="ANILLO ADHESIVO DE REFUERZO, DE 500 UNIDADES250,389,5"/>
    <s v="6400034 "/>
    <n v="3699000149"/>
    <s v="BIEN"/>
    <s v="Común"/>
    <x v="0"/>
    <s v="Normalizado"/>
    <s v="CATÁLOGO ELECTRÓNICO"/>
    <s v="ANILLO ADHESIVO DE REFUERZO, DE 500 UNIDADES"/>
    <n v="25"/>
    <n v="0.38"/>
    <n v="9.5"/>
    <s v="2, 3"/>
    <x v="1"/>
    <m/>
    <m/>
    <x v="0"/>
    <m/>
    <m/>
    <m/>
    <m/>
    <m/>
    <n v="0"/>
    <m/>
    <m/>
    <m/>
    <m/>
    <m/>
    <m/>
  </r>
  <r>
    <x v="4"/>
    <m/>
    <n v="1003"/>
    <s v="SI"/>
    <s v="REGLA PLASTICA DE 30 CM610,159,15"/>
    <s v="6400034 "/>
    <n v="36990001121"/>
    <s v="BIEN"/>
    <s v="Común"/>
    <x v="0"/>
    <s v="Normalizado"/>
    <s v="CATÁLOGO ELECTRÓNICO"/>
    <s v="REGLA PLASTICA DE 30 CM"/>
    <n v="61"/>
    <n v="0.15"/>
    <n v="9.15"/>
    <s v="2, 3"/>
    <x v="1"/>
    <m/>
    <m/>
    <x v="0"/>
    <m/>
    <m/>
    <m/>
    <m/>
    <m/>
    <n v="0"/>
    <m/>
    <m/>
    <m/>
    <m/>
    <m/>
    <m/>
  </r>
  <r>
    <x v="4"/>
    <m/>
    <n v="1004"/>
    <s v="SI"/>
    <s v="PAPEL CARBON NEGRO24,549,08"/>
    <s v="6400034 "/>
    <n v="321910011"/>
    <s v="BIEN"/>
    <s v="Común"/>
    <x v="0"/>
    <s v="Normalizado"/>
    <s v="CATÁLOGO ELECTRÓNICO"/>
    <s v="PAPEL CARBON NEGRO"/>
    <n v="2"/>
    <n v="4.54"/>
    <n v="9.08"/>
    <s v="2, 3"/>
    <x v="1"/>
    <m/>
    <m/>
    <x v="0"/>
    <m/>
    <m/>
    <m/>
    <m/>
    <m/>
    <n v="0"/>
    <m/>
    <m/>
    <m/>
    <m/>
    <m/>
    <m/>
  </r>
  <r>
    <x v="4"/>
    <m/>
    <n v="1005"/>
    <s v="SI"/>
    <s v="TERMINAL DE COMPRESION TIPO OJO 1/4 Pulg. NO. 12 - 10 AWG1000,099"/>
    <s v="3220031 "/>
    <n v="462110521"/>
    <s v="BIEN"/>
    <s v="Común"/>
    <x v="0"/>
    <s v="Normalizado"/>
    <s v="ÍNFIMA CUANTÍA"/>
    <s v="TERMINAL DE COMPRESION TIPO OJO 1/4 Pulg. NO. 12 - 10 AWG"/>
    <n v="100"/>
    <n v="0.09"/>
    <n v="9"/>
    <s v="2, 3"/>
    <x v="1"/>
    <m/>
    <m/>
    <x v="0"/>
    <m/>
    <m/>
    <m/>
    <m/>
    <m/>
    <n v="0"/>
    <s v="MODIFICADO"/>
    <n v="218"/>
    <m/>
    <m/>
    <m/>
    <m/>
  </r>
  <r>
    <x v="4"/>
    <m/>
    <n v="1006"/>
    <s v="SI"/>
    <s v="TERMINAL DE COMPRESION TIPO OJO 3/8 Pulg. NO. 25500,178,5"/>
    <s v="3220031 "/>
    <n v="462110521"/>
    <s v="BIEN"/>
    <s v="Común"/>
    <x v="0"/>
    <s v="Normalizado"/>
    <s v="ÍNFIMA CUANTÍA"/>
    <s v="TERMINAL DE COMPRESION TIPO OJO 3/8 Pulg. NO. 25"/>
    <n v="50"/>
    <n v="0.17"/>
    <n v="8.5"/>
    <s v="2, 3"/>
    <x v="1"/>
    <m/>
    <m/>
    <x v="0"/>
    <m/>
    <m/>
    <m/>
    <m/>
    <m/>
    <n v="0"/>
    <s v="MODIFICADO"/>
    <n v="218"/>
    <m/>
    <m/>
    <m/>
    <m/>
  </r>
  <r>
    <x v="4"/>
    <m/>
    <n v="1007"/>
    <s v="SI"/>
    <s v="ESFEROGRAFICO PUNTA FINA NEGRO270,38,1"/>
    <s v="6400034 "/>
    <n v="3891100175"/>
    <s v="BIEN"/>
    <s v="Común"/>
    <x v="0"/>
    <s v="Normalizado"/>
    <s v="ÍNFIMA CUANTÍA"/>
    <s v="ESFEROGRAFICO PUNTA FINA NEGRO"/>
    <n v="27"/>
    <n v="0.3"/>
    <n v="8.1"/>
    <s v="2, 3"/>
    <x v="2"/>
    <s v="URBANO MARGARITA"/>
    <n v="22860"/>
    <x v="6"/>
    <m/>
    <m/>
    <s v="ADJUDICADO - INFIMA"/>
    <m/>
    <m/>
    <n v="0"/>
    <m/>
    <m/>
    <m/>
    <m/>
    <m/>
    <m/>
  </r>
  <r>
    <x v="4"/>
    <m/>
    <n v="1008"/>
    <s v="SI"/>
    <s v="ARANDELA DE PRESION DE ACERO DE 1 2 Pulg. DIAM  13 MM  REFORZADA, TROPICALI2000,048"/>
    <s v="3220031 "/>
    <n v="4299908542"/>
    <s v="BIEN"/>
    <s v="Común"/>
    <x v="0"/>
    <s v="Normalizado"/>
    <s v="ÍNFIMA CUANTÍA"/>
    <s v="ARANDELA DE PRESION DE ACERO DE 1 2 Pulg. DIAM  13 MM  REFORZADA, TROPICALI"/>
    <n v="200"/>
    <n v="0.04"/>
    <n v="8"/>
    <s v="2, 3"/>
    <x v="1"/>
    <m/>
    <m/>
    <x v="0"/>
    <m/>
    <m/>
    <m/>
    <m/>
    <m/>
    <n v="0"/>
    <s v="MODIFICADO"/>
    <n v="218"/>
    <m/>
    <m/>
    <m/>
    <m/>
  </r>
  <r>
    <x v="4"/>
    <m/>
    <n v="1009"/>
    <s v="SI"/>
    <s v="PILA ALCALINA DE 1.5 V, TAMANO AAA61,27,2"/>
    <s v="6400034 "/>
    <n v="36990001109"/>
    <s v="BIEN"/>
    <s v="Común"/>
    <x v="0"/>
    <s v="Normalizado"/>
    <s v="CATÁLOGO ELECTRÓNICO"/>
    <s v="PILA ALCALINA DE 1.5 V, TAMANO AAA"/>
    <n v="6"/>
    <n v="1.2"/>
    <n v="7.1999999999999993"/>
    <s v="2, 3"/>
    <x v="2"/>
    <s v="LARCO DIMARY"/>
    <n v="22759"/>
    <x v="3"/>
    <m/>
    <m/>
    <s v="03 agosto 2021 se realizó la adquisición y se emitieron 5  ordenes de compra"/>
    <m/>
    <m/>
    <n v="0"/>
    <m/>
    <m/>
    <m/>
    <m/>
    <m/>
    <m/>
  </r>
  <r>
    <x v="4"/>
    <m/>
    <n v="1010"/>
    <s v="SI"/>
    <s v="TUERCA DE ACERO DE 3/8&quot; 16-UNC GR.5, DE SEGURIDAD AUTOTRABA, TROPICALIZADA1000,077"/>
    <s v="3220031 "/>
    <n v="4299923214"/>
    <s v="BIEN"/>
    <s v="Común"/>
    <x v="0"/>
    <s v="Normalizado"/>
    <s v="ÍNFIMA CUANTÍA"/>
    <s v="TUERCA DE ACERO DE 3/8&quot; 16-UNC GR.5, DE SEGURIDAD AUTOTRABA, TROPICALIZADA"/>
    <n v="100"/>
    <n v="7.0000000000000007E-2"/>
    <n v="7.0000000000000009"/>
    <s v="2, 3"/>
    <x v="1"/>
    <m/>
    <m/>
    <x v="0"/>
    <m/>
    <m/>
    <m/>
    <m/>
    <m/>
    <n v="0"/>
    <s v="MODIFICADO"/>
    <n v="218"/>
    <m/>
    <m/>
    <m/>
    <m/>
  </r>
  <r>
    <x v="4"/>
    <m/>
    <n v="1011"/>
    <s v="SI"/>
    <s v="TORNILLO TIRAFONDO GALVANIZADO DE 5/16&quot; X 1&quot; 1/21000,077"/>
    <s v="3220031 "/>
    <n v="4299217247"/>
    <s v="BIEN"/>
    <s v="Común"/>
    <x v="0"/>
    <s v="Normalizado"/>
    <s v="ÍNFIMA CUANTÍA"/>
    <s v="TORNILLO TIRAFONDO GALVANIZADO DE 5/16&quot; X 1&quot; 1/2"/>
    <n v="100"/>
    <n v="7.0000000000000007E-2"/>
    <n v="7.0000000000000009"/>
    <s v="2, 3"/>
    <x v="1"/>
    <m/>
    <m/>
    <x v="0"/>
    <m/>
    <m/>
    <m/>
    <m/>
    <m/>
    <n v="0"/>
    <s v="MODIFICADO"/>
    <n v="218"/>
    <m/>
    <m/>
    <m/>
    <m/>
  </r>
  <r>
    <x v="4"/>
    <m/>
    <n v="1012"/>
    <s v="SI"/>
    <s v="AMARRA PLASTICA PROTECCION UV, 8 MM X 30 CM LONGITUD (PRECINTO)1000,077"/>
    <s v="3220031 "/>
    <n v="363300421"/>
    <s v="BIEN"/>
    <s v="Común"/>
    <x v="0"/>
    <s v="Normalizado"/>
    <s v="ÍNFIMA CUANTÍA"/>
    <s v="AMARRA PLASTICA PROTECCION UV, 8 MM X 30 CM LONGITUD (PRECINTO)"/>
    <n v="100"/>
    <n v="7.0000000000000007E-2"/>
    <n v="7.0000000000000009"/>
    <s v="1, 2"/>
    <x v="1"/>
    <m/>
    <m/>
    <x v="0"/>
    <m/>
    <m/>
    <m/>
    <m/>
    <m/>
    <n v="0"/>
    <s v="MODIFICADO"/>
    <n v="65"/>
    <m/>
    <m/>
    <m/>
    <m/>
  </r>
  <r>
    <x v="4"/>
    <m/>
    <n v="1013"/>
    <s v="SI"/>
    <s v="GRAPAS 23/13 CAJA DE 5000U23,316,62"/>
    <s v="6400034 "/>
    <n v="3212920125"/>
    <s v="BIEN"/>
    <s v="Común"/>
    <x v="0"/>
    <s v="Normalizado"/>
    <s v="CATÁLOGO ELECTRÓNICO"/>
    <s v="GRAPAS 23/13 CAJA DE 5000U"/>
    <n v="2"/>
    <n v="3.31"/>
    <n v="6.62"/>
    <s v="2, 3"/>
    <x v="1"/>
    <m/>
    <m/>
    <x v="0"/>
    <m/>
    <m/>
    <m/>
    <m/>
    <m/>
    <n v="0"/>
    <m/>
    <m/>
    <m/>
    <m/>
    <m/>
    <m/>
  </r>
  <r>
    <x v="4"/>
    <m/>
    <n v="1014"/>
    <s v="SI"/>
    <s v="PORTA SCOTCH PLASTICO PARA ROLLOS 18 MM.326"/>
    <s v="6400034 "/>
    <n v="3699000175"/>
    <s v="BIEN"/>
    <s v="Común"/>
    <x v="0"/>
    <s v="Normalizado"/>
    <s v="CATÁLOGO ELECTRÓNICO"/>
    <s v="PORTA SCOTCH PLASTICO PARA ROLLOS 18 MM."/>
    <n v="3"/>
    <n v="2"/>
    <n v="6"/>
    <s v="1, 2"/>
    <x v="2"/>
    <m/>
    <n v="22578"/>
    <x v="3"/>
    <m/>
    <m/>
    <s v="04/06/2021: Se generaron 14 órdenes de compra"/>
    <m/>
    <m/>
    <n v="0"/>
    <m/>
    <m/>
    <m/>
    <m/>
    <m/>
    <m/>
  </r>
  <r>
    <x v="3"/>
    <m/>
    <n v="1015"/>
    <s v="SI"/>
    <s v="AMARRA PLASTICA DE 15 CM  6 Pulg.  DE LARGO3000,026"/>
    <s v="4210031 "/>
    <n v="363300421"/>
    <s v="BIEN"/>
    <s v="Común"/>
    <x v="0"/>
    <s v="Normalizado"/>
    <s v="ÍNFIMA CUANTÍA"/>
    <s v="AMARRA PLASTICA DE 15 CM  6 Pulg.  DE LARGO"/>
    <n v="1500"/>
    <n v="0.02"/>
    <m/>
    <s v="2, 3"/>
    <x v="1"/>
    <m/>
    <m/>
    <x v="1"/>
    <m/>
    <m/>
    <m/>
    <m/>
    <m/>
    <n v="0"/>
    <s v="ELIMINADO"/>
    <s v="102  0110"/>
    <s v="27/1/0/2021"/>
    <m/>
    <m/>
    <m/>
  </r>
  <r>
    <x v="4"/>
    <m/>
    <n v="1015"/>
    <s v="SI"/>
    <s v="AMARRA PLASTICA DE 15 CM  6 Pulg.  DE LARGO3000,026"/>
    <s v="3220031 "/>
    <n v="363300421"/>
    <s v="BIEN"/>
    <s v="Común"/>
    <x v="0"/>
    <s v="Normalizado"/>
    <s v="ÍNFIMA CUANTÍA"/>
    <s v="AMARRA PLASTICA DE 15 CM  6 Pulg.  DE LARGO"/>
    <n v="300"/>
    <n v="0.02"/>
    <n v="6"/>
    <s v="1, 2"/>
    <x v="1"/>
    <m/>
    <m/>
    <x v="0"/>
    <m/>
    <m/>
    <m/>
    <m/>
    <m/>
    <n v="0"/>
    <s v="MODIFICADO"/>
    <n v="65"/>
    <m/>
    <m/>
    <m/>
    <m/>
  </r>
  <r>
    <x v="4"/>
    <m/>
    <n v="1016"/>
    <s v="SI"/>
    <s v="MARTILLO DE GOMA MAZO, DE 3 LB, MANGO DE MADERA15,45,4"/>
    <n v="3230037"/>
    <n v="429213111"/>
    <s v="BIEN"/>
    <s v="Común"/>
    <x v="0"/>
    <m/>
    <s v="SUBASTA INVERSA ELECTRÓNICA"/>
    <s v="MARTILLO DE GOMA MAZO, DE 3 LB, MANGO DE MADERA"/>
    <n v="1"/>
    <n v="5.4"/>
    <m/>
    <s v="2, 3"/>
    <x v="1"/>
    <m/>
    <m/>
    <x v="1"/>
    <m/>
    <m/>
    <m/>
    <m/>
    <m/>
    <n v="0"/>
    <s v="ELIMINADO"/>
    <s v="194  0296"/>
    <d v="2021-12-22T00:00:00"/>
    <m/>
    <m/>
    <m/>
  </r>
  <r>
    <x v="4"/>
    <m/>
    <n v="1017"/>
    <s v="SI"/>
    <s v="ARANDELA DE PRESION DE ACERO 5 16 Pulg. REFORZADA, TROPICALIZADA5000,015"/>
    <s v="3220031 "/>
    <n v="4299908542"/>
    <s v="BIEN"/>
    <s v="Común"/>
    <x v="0"/>
    <s v="Normalizado"/>
    <s v="ÍNFIMA CUANTÍA"/>
    <s v="ARANDELA DE PRESION DE ACERO 5 16 Pulg. REFORZADA, TROPICALIZADA"/>
    <n v="500"/>
    <n v="0.01"/>
    <n v="5"/>
    <s v="2, 3"/>
    <x v="1"/>
    <m/>
    <m/>
    <x v="0"/>
    <m/>
    <m/>
    <m/>
    <m/>
    <m/>
    <n v="0"/>
    <s v="MODIFICADO"/>
    <n v="218"/>
    <m/>
    <m/>
    <m/>
    <m/>
  </r>
  <r>
    <x v="4"/>
    <m/>
    <n v="1018"/>
    <s v="SI"/>
    <s v="REMACHE POP DE ALUMINIO DE 1 8 Pulg. X 1 2 Pulg.5000,015"/>
    <s v="3220031 "/>
    <n v="42999081063"/>
    <s v="BIEN"/>
    <s v="Común"/>
    <x v="0"/>
    <s v="Normalizado"/>
    <s v="ÍNFIMA CUANTÍA"/>
    <s v="REMACHE POP DE ALUMINIO DE 1 8 Pulg. X 1 2 Pulg."/>
    <n v="500"/>
    <n v="0.01"/>
    <n v="5"/>
    <s v="2, 3"/>
    <x v="1"/>
    <m/>
    <m/>
    <x v="0"/>
    <m/>
    <m/>
    <m/>
    <m/>
    <m/>
    <n v="0"/>
    <s v="MODIFICADO"/>
    <n v="218"/>
    <m/>
    <m/>
    <m/>
    <m/>
  </r>
  <r>
    <x v="4"/>
    <m/>
    <n v="1019"/>
    <s v="SI"/>
    <s v="ARCHIVADOR MANUAL DE FIBRA TAMAÑO TELEGRAMA31,664,98"/>
    <s v="6400034 "/>
    <n v="3212920136"/>
    <s v="BIEN"/>
    <s v="Común"/>
    <x v="0"/>
    <s v="Normalizado"/>
    <s v="CATÁLOGO ELECTRÓNICO"/>
    <s v="ARCHIVADOR MANUAL DE FIBRA TAMAÑO TELEGRAMA"/>
    <n v="3"/>
    <n v="1.66"/>
    <n v="4.9799999999999995"/>
    <s v="2, 3"/>
    <x v="1"/>
    <m/>
    <m/>
    <x v="0"/>
    <m/>
    <m/>
    <m/>
    <m/>
    <m/>
    <n v="0"/>
    <m/>
    <m/>
    <m/>
    <m/>
    <m/>
    <m/>
  </r>
  <r>
    <x v="4"/>
    <m/>
    <n v="1020"/>
    <s v="SI"/>
    <s v="BORRADOR MIXTO360,124,32"/>
    <s v="6400034 "/>
    <n v="326000919"/>
    <s v="BIEN"/>
    <s v="Común"/>
    <x v="0"/>
    <s v="Normalizado"/>
    <s v="CATÁLOGO ELECTRÓNICO"/>
    <s v="BORRADOR MIXTO"/>
    <n v="36"/>
    <n v="0.12"/>
    <n v="4.32"/>
    <s v="1, 2"/>
    <x v="2"/>
    <m/>
    <n v="22578"/>
    <x v="3"/>
    <m/>
    <m/>
    <s v="04/06/2021: Se generaron 14 órdenes de compra"/>
    <m/>
    <m/>
    <n v="0"/>
    <m/>
    <m/>
    <m/>
    <m/>
    <m/>
    <m/>
  </r>
  <r>
    <x v="4"/>
    <m/>
    <n v="1021"/>
    <s v="SI"/>
    <s v="TUERCA DE ACERO 1 Pulg. 20-UNC GR. 8  TROPICALIZADO 200,040,8"/>
    <s v="3220031 "/>
    <n v="4299923214"/>
    <s v="BIEN"/>
    <s v="Común"/>
    <x v="0"/>
    <s v="Normalizado"/>
    <s v="ÍNFIMA CUANTÍA"/>
    <s v="TUERCA DE ACERO 1 Pulg. 20-UNC GR. 8  TROPICALIZADO "/>
    <n v="20"/>
    <n v="0.04"/>
    <n v="0.8"/>
    <s v="2, 3"/>
    <x v="1"/>
    <m/>
    <m/>
    <x v="0"/>
    <m/>
    <m/>
    <m/>
    <m/>
    <m/>
    <n v="0"/>
    <s v="MODIFICADO"/>
    <n v="218"/>
    <m/>
    <m/>
    <m/>
    <m/>
  </r>
  <r>
    <x v="4"/>
    <m/>
    <n v="1022"/>
    <s v="SI"/>
    <s v="SERVICIO DE ABASTECIMIENTO DE COMBUSTIBLE PARA EL PARQUE AUTOMOTOR DE LA EEQ - ZONA 4141520,91"/>
    <s v="3220039"/>
    <n v="622910013"/>
    <s v="SERVICIO"/>
    <s v="Común"/>
    <x v="0"/>
    <s v="No Normalizado"/>
    <s v="MENOR CUANTÍA"/>
    <s v="SERVICIO DE ABASTECIMIENTO DE COMBUSTIBLE PARA EL PARQUE AUTOMOTOR DE LA EEQ - ZONA 4"/>
    <n v="1"/>
    <n v="41520.910000000003"/>
    <m/>
    <s v="2, 3"/>
    <x v="1"/>
    <m/>
    <m/>
    <x v="1"/>
    <m/>
    <m/>
    <m/>
    <m/>
    <m/>
    <n v="0"/>
    <s v="ELIMINADO"/>
    <m/>
    <m/>
    <m/>
    <m/>
    <m/>
  </r>
  <r>
    <x v="4"/>
    <m/>
    <n v="1023"/>
    <s v="SI"/>
    <s v="SERVICIO DE ABASTECIMIENTO DE COMBUSTIBLE PARA EL PARQUE AUTOMOTOR DE LA EEQ - ZONA 7129484,24"/>
    <s v="3220039"/>
    <n v="622910013"/>
    <s v="SERVICIO"/>
    <s v="Común"/>
    <x v="0"/>
    <s v="No Normalizado"/>
    <s v="MENOR CUANTÍA"/>
    <s v="SERVICIO DE ABASTECIMIENTO DE COMBUSTIBLE PARA EL PARQUE AUTOMOTOR DE LA EEQ - ZONA 7"/>
    <n v="1"/>
    <n v="29484.240000000002"/>
    <m/>
    <s v="2, 3"/>
    <x v="1"/>
    <m/>
    <m/>
    <x v="1"/>
    <m/>
    <m/>
    <m/>
    <m/>
    <m/>
    <n v="0"/>
    <s v="ELIMINADO"/>
    <m/>
    <m/>
    <m/>
    <m/>
    <m/>
  </r>
  <r>
    <x v="4"/>
    <m/>
    <n v="1024"/>
    <s v="SI"/>
    <s v="JERINGUILLA CARPULE65,75"/>
    <s v="3140037 "/>
    <n v="4813009139"/>
    <s v="BIEN"/>
    <s v="Común"/>
    <x v="0"/>
    <s v="Normalizado"/>
    <s v="ÍNFIMA CUANTÍA"/>
    <s v="JERINGUILLA CARPULE"/>
    <n v="6"/>
    <n v="5.75"/>
    <m/>
    <s v="1, 2"/>
    <x v="1"/>
    <m/>
    <m/>
    <x v="1"/>
    <m/>
    <m/>
    <m/>
    <m/>
    <m/>
    <n v="0"/>
    <s v="ELIMINADO"/>
    <n v="184"/>
    <m/>
    <m/>
    <m/>
    <m/>
  </r>
  <r>
    <x v="4"/>
    <m/>
    <n v="1025"/>
    <s v="SI"/>
    <s v="PINZA PARA ALGODON301,34"/>
    <s v="3140037 "/>
    <n v="4813009150"/>
    <s v="BIEN"/>
    <s v="Común"/>
    <x v="0"/>
    <s v="Normalizado"/>
    <s v="ÍNFIMA CUANTÍA"/>
    <s v="PINZA PARA ALGODON"/>
    <n v="30"/>
    <n v="1.34"/>
    <m/>
    <s v="1, 2"/>
    <x v="1"/>
    <m/>
    <m/>
    <x v="1"/>
    <m/>
    <m/>
    <m/>
    <m/>
    <m/>
    <n v="0"/>
    <s v="ELIMINADO"/>
    <n v="184"/>
    <m/>
    <m/>
    <m/>
    <m/>
  </r>
  <r>
    <x v="4"/>
    <m/>
    <n v="1026"/>
    <s v="SI"/>
    <s v="PINZA MOSQUITO ODONTOLOGICA                                           42,79"/>
    <s v="3140037 "/>
    <n v="481300911"/>
    <s v="BIEN"/>
    <s v="Común"/>
    <x v="0"/>
    <s v="Normalizado"/>
    <s v="ÍNFIMA CUANTÍA"/>
    <s v="PINZA MOSQUITO ODONTOLOGICA                                           "/>
    <n v="4"/>
    <n v="2.79"/>
    <m/>
    <s v="1, 2"/>
    <x v="1"/>
    <m/>
    <m/>
    <x v="1"/>
    <m/>
    <m/>
    <m/>
    <m/>
    <m/>
    <n v="0"/>
    <s v="ELIMINADO"/>
    <n v="184"/>
    <m/>
    <m/>
    <m/>
    <m/>
  </r>
  <r>
    <x v="4"/>
    <m/>
    <n v="1027"/>
    <s v="SI"/>
    <s v="CUBETAS PARA APLICACION DE FLUOR, JUEGO619,6"/>
    <s v="3140037 "/>
    <n v="481300911"/>
    <s v="BIEN"/>
    <s v="Común"/>
    <x v="0"/>
    <s v="Normalizado"/>
    <s v="ÍNFIMA CUANTÍA"/>
    <s v="CUBETAS PARA APLICACION DE FLUOR, JUEGO"/>
    <n v="6"/>
    <n v="19.600000000000001"/>
    <m/>
    <s v="1, 2"/>
    <x v="1"/>
    <m/>
    <m/>
    <x v="1"/>
    <m/>
    <m/>
    <m/>
    <m/>
    <m/>
    <n v="0"/>
    <s v="ELIMINADO"/>
    <n v="184"/>
    <m/>
    <m/>
    <m/>
    <m/>
  </r>
  <r>
    <x v="4"/>
    <m/>
    <n v="1028"/>
    <s v="SI"/>
    <s v="CUBETAS PERFORADAS PARA IMPRESIONES  JUEGO 632,26"/>
    <s v="3140037 "/>
    <n v="481300911"/>
    <s v="BIEN"/>
    <s v="Común"/>
    <x v="0"/>
    <s v="Normalizado"/>
    <s v="ÍNFIMA CUANTÍA"/>
    <s v="CUBETAS PERFORADAS PARA IMPRESIONES  JUEGO "/>
    <n v="6"/>
    <n v="32.26"/>
    <m/>
    <s v="1, 2"/>
    <x v="1"/>
    <m/>
    <m/>
    <x v="1"/>
    <m/>
    <m/>
    <m/>
    <m/>
    <m/>
    <n v="0"/>
    <s v="ELIMINADO"/>
    <n v="184"/>
    <m/>
    <m/>
    <m/>
    <m/>
  </r>
  <r>
    <x v="4"/>
    <m/>
    <n v="1029"/>
    <s v="SI"/>
    <s v="ELEVADOR RECTO65,1"/>
    <s v="3140037 "/>
    <n v="4813009126"/>
    <s v="BIEN"/>
    <s v="Común"/>
    <x v="0"/>
    <s v="Normalizado"/>
    <s v="ÍNFIMA CUANTÍA"/>
    <s v="ELEVADOR RECTO"/>
    <n v="6"/>
    <n v="5.0999999999999996"/>
    <m/>
    <s v="1, 2"/>
    <x v="1"/>
    <m/>
    <m/>
    <x v="1"/>
    <m/>
    <m/>
    <m/>
    <m/>
    <m/>
    <n v="0"/>
    <s v="ELIMINADO"/>
    <n v="184"/>
    <m/>
    <m/>
    <m/>
    <m/>
  </r>
  <r>
    <x v="4"/>
    <m/>
    <n v="1030"/>
    <s v="SI"/>
    <s v="ELEVADOR CURVO65,28"/>
    <s v="3140037 "/>
    <n v="4813009125"/>
    <s v="BIEN"/>
    <s v="Común"/>
    <x v="0"/>
    <s v="Normalizado"/>
    <s v="ÍNFIMA CUANTÍA"/>
    <s v="ELEVADOR CURVO"/>
    <n v="6"/>
    <n v="5.28"/>
    <m/>
    <s v="1, 2"/>
    <x v="1"/>
    <m/>
    <m/>
    <x v="1"/>
    <m/>
    <m/>
    <m/>
    <m/>
    <m/>
    <n v="0"/>
    <s v="ELIMINADO"/>
    <n v="184"/>
    <m/>
    <m/>
    <m/>
    <m/>
  </r>
  <r>
    <x v="4"/>
    <m/>
    <n v="1031"/>
    <s v="SI"/>
    <s v="ESPEJO BUCAL CON MANGO301,18"/>
    <s v="3140037 "/>
    <n v="4813009131"/>
    <s v="BIEN"/>
    <s v="Común"/>
    <x v="0"/>
    <s v="Normalizado"/>
    <s v="ÍNFIMA CUANTÍA"/>
    <s v="ESPEJO BUCAL CON MANGO"/>
    <n v="30"/>
    <n v="1.18"/>
    <m/>
    <s v="1, 2"/>
    <x v="1"/>
    <m/>
    <m/>
    <x v="1"/>
    <m/>
    <m/>
    <m/>
    <m/>
    <m/>
    <n v="0"/>
    <s v="ELIMINADO"/>
    <n v="184"/>
    <m/>
    <m/>
    <m/>
    <m/>
  </r>
  <r>
    <x v="4"/>
    <m/>
    <n v="1032"/>
    <s v="SI"/>
    <s v="ESPEJO BUCAL SIN MANGO700,69"/>
    <s v="3140037 "/>
    <n v="4813009131"/>
    <s v="BIEN"/>
    <s v="Común"/>
    <x v="0"/>
    <s v="Normalizado"/>
    <s v="ÍNFIMA CUANTÍA"/>
    <s v="ESPEJO BUCAL SIN MANGO"/>
    <n v="70"/>
    <n v="0.69"/>
    <m/>
    <s v="1, 2"/>
    <x v="1"/>
    <m/>
    <m/>
    <x v="1"/>
    <m/>
    <m/>
    <m/>
    <m/>
    <m/>
    <n v="0"/>
    <s v="ELIMINADO"/>
    <n v="184"/>
    <m/>
    <m/>
    <m/>
    <m/>
  </r>
  <r>
    <x v="4"/>
    <m/>
    <n v="1033"/>
    <s v="SI"/>
    <s v="FORCEPS UNIVERSAL INFERIOR PARA NINIOS611,28"/>
    <s v="3140037 "/>
    <n v="4813009134"/>
    <s v="BIEN"/>
    <s v="Común"/>
    <x v="0"/>
    <s v="Normalizado"/>
    <s v="ÍNFIMA CUANTÍA"/>
    <s v="FORCEPS UNIVERSAL INFERIOR PARA NINIOS"/>
    <n v="6"/>
    <n v="11.28"/>
    <m/>
    <s v="1, 2"/>
    <x v="1"/>
    <m/>
    <m/>
    <x v="1"/>
    <m/>
    <m/>
    <m/>
    <m/>
    <m/>
    <n v="0"/>
    <s v="ELIMINADO"/>
    <n v="184"/>
    <m/>
    <m/>
    <m/>
    <m/>
  </r>
  <r>
    <x v="4"/>
    <m/>
    <n v="1034"/>
    <s v="SI"/>
    <s v="FORCEPS UNIVERSAL SUPERIOR PARA NINIOS611,28"/>
    <s v="3140037 "/>
    <n v="4813009134"/>
    <s v="BIEN"/>
    <s v="Común"/>
    <x v="0"/>
    <s v="Normalizado"/>
    <s v="ÍNFIMA CUANTÍA"/>
    <s v="FORCEPS UNIVERSAL SUPERIOR PARA NINIOS"/>
    <n v="6"/>
    <n v="11.28"/>
    <m/>
    <s v="1, 2"/>
    <x v="1"/>
    <m/>
    <m/>
    <x v="1"/>
    <m/>
    <m/>
    <m/>
    <m/>
    <m/>
    <n v="0"/>
    <s v="ELIMINADO"/>
    <n v="184"/>
    <m/>
    <m/>
    <m/>
    <m/>
  </r>
  <r>
    <x v="4"/>
    <m/>
    <n v="1035"/>
    <s v="SI"/>
    <s v="FORCEPS UNIVERSAL INFERIOR 151612,6"/>
    <s v="3140037 "/>
    <n v="4813009134"/>
    <s v="BIEN"/>
    <s v="Común"/>
    <x v="0"/>
    <s v="Normalizado"/>
    <s v="ÍNFIMA CUANTÍA"/>
    <s v="FORCEPS UNIVERSAL INFERIOR 151"/>
    <n v="6"/>
    <n v="12.6"/>
    <m/>
    <s v="1, 2"/>
    <x v="1"/>
    <m/>
    <m/>
    <x v="1"/>
    <m/>
    <m/>
    <m/>
    <m/>
    <m/>
    <n v="0"/>
    <s v="ELIMINADO"/>
    <n v="184"/>
    <m/>
    <m/>
    <m/>
    <m/>
  </r>
  <r>
    <x v="4"/>
    <m/>
    <n v="1036"/>
    <s v="SI"/>
    <s v="LOCETAS DE VIDRIO GRUESO61,93"/>
    <s v="3140037 "/>
    <n v="4813009143"/>
    <s v="BIEN"/>
    <s v="Común"/>
    <x v="0"/>
    <s v="Normalizado"/>
    <s v="ÍNFIMA CUANTÍA"/>
    <s v="LOCETAS DE VIDRIO GRUESO"/>
    <n v="6"/>
    <n v="1.93"/>
    <m/>
    <s v="1, 2"/>
    <x v="1"/>
    <m/>
    <m/>
    <x v="1"/>
    <m/>
    <m/>
    <m/>
    <m/>
    <m/>
    <n v="0"/>
    <s v="ELIMINADO"/>
    <n v="184"/>
    <m/>
    <m/>
    <m/>
    <m/>
  </r>
  <r>
    <x v="4"/>
    <m/>
    <n v="1037"/>
    <s v="SI"/>
    <s v="PORTAMATRIZ84,05"/>
    <s v="3140037 "/>
    <n v="4813009156"/>
    <s v="BIEN"/>
    <s v="Común"/>
    <x v="0"/>
    <s v="Normalizado"/>
    <s v="ÍNFIMA CUANTÍA"/>
    <s v="PORTAMATRIZ"/>
    <n v="8"/>
    <n v="4.05"/>
    <m/>
    <s v="1, 2"/>
    <x v="1"/>
    <m/>
    <m/>
    <x v="1"/>
    <m/>
    <m/>
    <m/>
    <m/>
    <m/>
    <n v="0"/>
    <s v="ELIMINADO"/>
    <n v="184"/>
    <m/>
    <m/>
    <m/>
    <m/>
  </r>
  <r>
    <x v="4"/>
    <m/>
    <n v="1038"/>
    <s v="SI"/>
    <s v="TACTRECTOMO UNIVERSAL301,67"/>
    <s v="3140037 "/>
    <n v="4813009161"/>
    <s v="BIEN"/>
    <s v="Común"/>
    <x v="0"/>
    <s v="Normalizado"/>
    <s v="ÍNFIMA CUANTÍA"/>
    <s v="TACTRECTOMO UNIVERSAL"/>
    <n v="30"/>
    <n v="1.67"/>
    <m/>
    <s v="1, 2"/>
    <x v="1"/>
    <m/>
    <m/>
    <x v="1"/>
    <m/>
    <m/>
    <m/>
    <m/>
    <m/>
    <n v="0"/>
    <s v="ELIMINADO"/>
    <n v="184"/>
    <m/>
    <m/>
    <m/>
    <m/>
  </r>
  <r>
    <x v="4"/>
    <m/>
    <n v="1039"/>
    <s v="SI"/>
    <s v="TIJERAS QUIRURGICAS RECTAS35,38"/>
    <s v="3140037 "/>
    <n v="481200102"/>
    <s v="BIEN"/>
    <s v="Común"/>
    <x v="0"/>
    <s v="Normalizado"/>
    <s v="ÍNFIMA CUANTÍA"/>
    <s v="TIJERAS QUIRURGICAS RECTAS"/>
    <n v="3"/>
    <n v="5.38"/>
    <m/>
    <s v="1, 2"/>
    <x v="1"/>
    <m/>
    <m/>
    <x v="1"/>
    <m/>
    <m/>
    <m/>
    <m/>
    <m/>
    <n v="0"/>
    <s v="ELIMINADO"/>
    <n v="184"/>
    <m/>
    <m/>
    <m/>
    <m/>
  </r>
  <r>
    <x v="4"/>
    <m/>
    <n v="1040"/>
    <s v="SI"/>
    <s v="PORTA ALGODONERO METALICO36,7"/>
    <s v="3140037 "/>
    <n v="4813009114"/>
    <s v="BIEN"/>
    <s v="Común"/>
    <x v="0"/>
    <s v="Normalizado"/>
    <s v="ÍNFIMA CUANTÍA"/>
    <s v="PORTA ALGODONERO METALICO"/>
    <n v="3"/>
    <n v="6.7"/>
    <m/>
    <s v="1, 2"/>
    <x v="1"/>
    <m/>
    <m/>
    <x v="1"/>
    <m/>
    <m/>
    <m/>
    <m/>
    <m/>
    <n v="0"/>
    <s v="ELIMINADO"/>
    <n v="184"/>
    <m/>
    <m/>
    <m/>
    <m/>
  </r>
  <r>
    <x v="4"/>
    <m/>
    <n v="1041"/>
    <s v="SI"/>
    <s v="PORTA DESECHOS METALICO37,54"/>
    <s v="3140037 "/>
    <n v="4813009152"/>
    <s v="BIEN"/>
    <s v="Común"/>
    <x v="0"/>
    <s v="Normalizado"/>
    <s v="ÍNFIMA CUANTÍA"/>
    <s v="PORTA DESECHOS METALICO"/>
    <n v="3"/>
    <n v="7.54"/>
    <m/>
    <s v="1, 2"/>
    <x v="1"/>
    <m/>
    <m/>
    <x v="1"/>
    <m/>
    <m/>
    <m/>
    <m/>
    <m/>
    <n v="0"/>
    <s v="ELIMINADO"/>
    <n v="184"/>
    <m/>
    <m/>
    <m/>
    <m/>
  </r>
  <r>
    <x v="4"/>
    <s v="DSG"/>
    <n v="1042"/>
    <s v="SI"/>
    <s v="OBRAS CIVILES MENORES Y ADECUACIÓN DE DEPENDENCIAS DE LA EEQ.165785"/>
    <n v="4300054"/>
    <n v="541210032"/>
    <s v="OBRA"/>
    <s v="Común"/>
    <x v="0"/>
    <m/>
    <s v="MENOR CUANTÍA"/>
    <s v="OBRAS CIVILES MENORES Y ADECUACIÓN DE DEPENDENCIAS DE LA EEQ."/>
    <n v="1"/>
    <n v="65785"/>
    <m/>
    <s v="2, 3"/>
    <x v="1"/>
    <m/>
    <m/>
    <x v="1"/>
    <m/>
    <m/>
    <m/>
    <m/>
    <m/>
    <n v="0"/>
    <s v="ELIMINADO"/>
    <n v="141"/>
    <m/>
    <m/>
    <m/>
    <m/>
  </r>
  <r>
    <x v="4"/>
    <s v="DSG"/>
    <n v="1043"/>
    <s v="SI"/>
    <s v="SERVICIO DE PINTURA Y MANTENIMIENTO DE OFICINAS, FACHADAS Y DEMÁS ESPACIOS FÍSICOS DE LA EEQ18125"/>
    <n v="2600054"/>
    <n v="853400114"/>
    <s v="SERVICIO"/>
    <s v="Común"/>
    <x v="0"/>
    <s v="No Normalizado"/>
    <s v="MENOR CUANTÍA"/>
    <s v="SERVICIO DE PINTURA Y MANTENIMIENTO DE OFICINAS, FACHADAS Y DEMÁS ESPACIOS FÍSICOS DE LA EEQ"/>
    <n v="1"/>
    <n v="8125"/>
    <m/>
    <s v="1, 2"/>
    <x v="1"/>
    <m/>
    <m/>
    <x v="1"/>
    <m/>
    <m/>
    <m/>
    <m/>
    <m/>
    <n v="0"/>
    <s v="ELIMINADO"/>
    <n v="141"/>
    <m/>
    <m/>
    <m/>
    <m/>
  </r>
  <r>
    <x v="4"/>
    <m/>
    <n v="1044"/>
    <s v="SI"/>
    <s v="SERVICIOS DE AUDITORIA EXTERNA1120000"/>
    <s v="6000056"/>
    <n v="822110111"/>
    <s v="CONSULTORÍA"/>
    <s v="Común"/>
    <x v="0"/>
    <m/>
    <s v="LISTA CORTA"/>
    <s v="SERVICIOS DE AUDITORIA EXTERNA"/>
    <n v="1"/>
    <n v="120000"/>
    <m/>
    <s v="1, 2, 3"/>
    <x v="1"/>
    <m/>
    <m/>
    <x v="1"/>
    <m/>
    <m/>
    <m/>
    <m/>
    <m/>
    <n v="0"/>
    <s v="ELIMINADO"/>
    <n v="79"/>
    <m/>
    <m/>
    <m/>
    <m/>
  </r>
  <r>
    <x v="4"/>
    <m/>
    <n v="1045"/>
    <s v="SI"/>
    <s v="SERVICIO DE AUDITORÍA PARA DICTAMINAR LOS ESTADOS FINANCIEROS DE LA EMPRESA ELÉCTRICA QUITO S.A. AÑO 2019160000"/>
    <s v="6000056"/>
    <s v="822110111"/>
    <s v="CONSULTORÍA"/>
    <s v="Común"/>
    <x v="0"/>
    <m/>
    <s v="CONTRATACIÓN DIRECTA"/>
    <s v="SERVICIO DE AUDITORÍA PARA DICTAMINAR LOS ESTADOS FINANCIEROS DE LA EMPRESA ELÉCTRICA QUITO S.A. AÑO 2019"/>
    <n v="1"/>
    <n v="60000"/>
    <m/>
    <s v="1, 2"/>
    <x v="1"/>
    <m/>
    <n v="5382"/>
    <x v="1"/>
    <m/>
    <m/>
    <s v="Proceso Desierto"/>
    <m/>
    <m/>
    <n v="0"/>
    <s v="ELIMINADO"/>
    <s v="79_x000a_148"/>
    <m/>
    <m/>
    <m/>
    <m/>
  </r>
  <r>
    <x v="4"/>
    <m/>
    <n v="1046"/>
    <s v="SI"/>
    <s v="SERVICIO DE AUDITORÍA PARA DICTAMINAR LOS ESTADOS FINANCIEROS DE LA EMPRESA ELÉCTRICA QUITO S.A. AÑO 2020160000"/>
    <s v="6000056"/>
    <s v="822110111"/>
    <s v="CONSULTORÍA"/>
    <s v="Común"/>
    <x v="0"/>
    <m/>
    <s v="CONTRATACIÓN DIRECTA"/>
    <s v="SERVICIO DE AUDITORÍA PARA DICTAMINAR LOS ESTADOS FINANCIEROS DE LA EMPRESA ELÉCTRICA QUITO S.A. AÑO 2020"/>
    <n v="1"/>
    <n v="60000"/>
    <m/>
    <s v="2, 3"/>
    <x v="1"/>
    <m/>
    <m/>
    <x v="1"/>
    <m/>
    <m/>
    <m/>
    <m/>
    <m/>
    <n v="0"/>
    <s v="ELIMINADO"/>
    <s v="79_x000a_148"/>
    <m/>
    <m/>
    <m/>
    <m/>
  </r>
  <r>
    <x v="4"/>
    <m/>
    <n v="1047"/>
    <s v="SI"/>
    <s v="CHALECO IGNIFUGO TIPO SAFARI-PERIODISTA CON PROTECCION ARCO ELECTRICO5865,7"/>
    <s v="3130034 "/>
    <n v="282500033"/>
    <s v="BIEN"/>
    <s v="Común"/>
    <x v="0"/>
    <s v="Normalizado"/>
    <s v="ÍNFIMA CUANTÍA"/>
    <s v="CHALECO IGNIFUGO TIPO SAFARI-PERIODISTA CON PROTECCION ARCO ELECTRICO"/>
    <n v="58"/>
    <n v="65.7"/>
    <m/>
    <s v="1, 2"/>
    <x v="1"/>
    <m/>
    <m/>
    <x v="1"/>
    <m/>
    <m/>
    <m/>
    <m/>
    <m/>
    <n v="0"/>
    <s v="ELIMINADO"/>
    <n v="184"/>
    <m/>
    <m/>
    <m/>
    <m/>
  </r>
  <r>
    <x v="4"/>
    <m/>
    <n v="1048"/>
    <s v="SI"/>
    <s v="BOTÍN DIELÉCTRICO RESISTENTE A HIDROCARBUROS1087140"/>
    <s v="3130034 "/>
    <n v="295100018"/>
    <s v="BIEN"/>
    <s v="Común"/>
    <x v="0"/>
    <s v="Normalizado"/>
    <s v="SUBASTA INVERSA ELECTRÓNICA"/>
    <s v="BOTÍN DIELÉCTRICO RESISTENTE A HIDROCARBUROS"/>
    <n v="1087"/>
    <n v="140"/>
    <m/>
    <s v="1, 2"/>
    <x v="1"/>
    <m/>
    <m/>
    <x v="1"/>
    <m/>
    <m/>
    <m/>
    <m/>
    <m/>
    <n v="0"/>
    <s v="ELIMINADO"/>
    <n v="184"/>
    <m/>
    <m/>
    <m/>
    <m/>
  </r>
  <r>
    <x v="4"/>
    <m/>
    <n v="1049"/>
    <s v="SI"/>
    <s v="CABLE DE CU, CABLEADO, FLEXIBLE, 600 V, TFF, 16 AWG, BICOLOR1000,21"/>
    <s v="3220031 "/>
    <n v="463400138"/>
    <s v="BIEN"/>
    <s v="Común"/>
    <x v="0"/>
    <s v="Normalizado"/>
    <s v="ÍNFIMA CUANTÍA"/>
    <s v="CABLE DE CU, CABLEADO, FLEXIBLE, 600 V, TFF, 16 AWG, BICOLOR"/>
    <n v="100"/>
    <n v="0.21"/>
    <m/>
    <s v="1, 2"/>
    <x v="1"/>
    <m/>
    <m/>
    <x v="1"/>
    <m/>
    <m/>
    <m/>
    <m/>
    <m/>
    <n v="0"/>
    <s v="ELIMINADO"/>
    <n v="218"/>
    <m/>
    <m/>
    <m/>
    <m/>
  </r>
  <r>
    <x v="4"/>
    <m/>
    <n v="1050"/>
    <s v="SI"/>
    <s v="CABLE DE CU, CABLEADO, FLEXIBLE, 600 V, TFF, 14 AWG, BICOLOR1000,41"/>
    <s v="3220031 "/>
    <n v="463400137"/>
    <s v="BIEN"/>
    <s v="Común"/>
    <x v="0"/>
    <s v="Normalizado"/>
    <s v="ÍNFIMA CUANTÍA"/>
    <s v="CABLE DE CU, CABLEADO, FLEXIBLE, 600 V, TFF, 14 AWG, BICOLOR"/>
    <n v="100"/>
    <n v="0.41"/>
    <m/>
    <s v="1, 2"/>
    <x v="1"/>
    <m/>
    <m/>
    <x v="1"/>
    <m/>
    <m/>
    <m/>
    <m/>
    <m/>
    <n v="0"/>
    <s v="ELIMINADO"/>
    <n v="218"/>
    <m/>
    <m/>
    <m/>
    <m/>
  </r>
  <r>
    <x v="4"/>
    <m/>
    <n v="1051"/>
    <s v="SI"/>
    <s v="CABLE DE CU, CABLEADO, FLEXIBLE, 600 V, TFF, 18 AWG1000,15"/>
    <s v="3220031 "/>
    <n v="463400139"/>
    <s v="BIEN"/>
    <s v="Común"/>
    <x v="0"/>
    <s v="Normalizado"/>
    <s v="ÍNFIMA CUANTÍA"/>
    <s v="CABLE DE CU, CABLEADO, FLEXIBLE, 600 V, TFF, 18 AWG"/>
    <n v="100"/>
    <n v="0.15"/>
    <m/>
    <s v="1, 2"/>
    <x v="1"/>
    <m/>
    <m/>
    <x v="1"/>
    <m/>
    <m/>
    <m/>
    <m/>
    <m/>
    <n v="0"/>
    <s v="ELIMINADO"/>
    <n v="218"/>
    <m/>
    <m/>
    <m/>
    <m/>
  </r>
  <r>
    <x v="3"/>
    <m/>
    <n v="1051"/>
    <s v="SI"/>
    <s v="CABLE DE CU, CABLEADO, FLEXIBLE, 600 V, TFF, 18 AWG1000,15"/>
    <s v="4210031 "/>
    <n v="463400139"/>
    <s v="BIEN"/>
    <s v="Común"/>
    <x v="0"/>
    <s v="Normalizado"/>
    <s v="ÍNFIMA CUANTÍA"/>
    <s v="CABLE DE CU, CABLEADO, FLEXIBLE, 600 V, TFF, 18 AWG"/>
    <n v="300"/>
    <n v="0.15"/>
    <m/>
    <s v="2, 3"/>
    <x v="1"/>
    <m/>
    <m/>
    <x v="1"/>
    <m/>
    <m/>
    <m/>
    <m/>
    <m/>
    <n v="0"/>
    <s v="ELIMINADO"/>
    <n v="110"/>
    <d v="2021-10-27T00:00:00"/>
    <m/>
    <m/>
    <m/>
  </r>
  <r>
    <x v="4"/>
    <m/>
    <n v="1052"/>
    <s v="SI"/>
    <s v="CABLE DE CU, CABLEADO, FLEXIBLE, 600 V, TFF, 16 AWG1000,19"/>
    <s v="3220031 "/>
    <n v="463400138"/>
    <s v="BIEN"/>
    <s v="Común"/>
    <x v="0"/>
    <s v="Normalizado"/>
    <s v="ÍNFIMA CUANTÍA"/>
    <s v="CABLE DE CU, CABLEADO, FLEXIBLE, 600 V, TFF, 16 AWG"/>
    <n v="100"/>
    <n v="0.19"/>
    <m/>
    <s v="1, 2"/>
    <x v="1"/>
    <m/>
    <m/>
    <x v="1"/>
    <m/>
    <m/>
    <m/>
    <m/>
    <m/>
    <n v="0"/>
    <s v="ELIMINADO"/>
    <n v="218"/>
    <m/>
    <m/>
    <m/>
    <m/>
  </r>
  <r>
    <x v="3"/>
    <m/>
    <n v="1052"/>
    <s v="SI"/>
    <s v="CABLE DE CU, CABLEADO, FLEXIBLE, 600 V, TFF, 16 AWG1000,19"/>
    <s v="4210031 "/>
    <n v="463400138"/>
    <s v="BIEN"/>
    <s v="Común"/>
    <x v="0"/>
    <s v="Normalizado"/>
    <s v="ÍNFIMA CUANTÍA"/>
    <s v="CABLE DE CU, CABLEADO, FLEXIBLE, 600 V, TFF, 16 AWG"/>
    <n v="400"/>
    <n v="0.19"/>
    <m/>
    <s v="2, 3"/>
    <x v="1"/>
    <m/>
    <m/>
    <x v="1"/>
    <m/>
    <m/>
    <m/>
    <m/>
    <m/>
    <n v="0"/>
    <s v="ELIMINADO"/>
    <n v="110"/>
    <d v="2021-10-27T00:00:00"/>
    <m/>
    <m/>
    <m/>
  </r>
  <r>
    <x v="4"/>
    <m/>
    <n v="1053"/>
    <s v="SI"/>
    <s v="CABLE DE CU, CABLEADO, FLEXIBLE, 600 V, TFF, 14 AWG1000,3"/>
    <s v="3220031 "/>
    <n v="463400137"/>
    <s v="BIEN"/>
    <s v="Común"/>
    <x v="0"/>
    <s v="Normalizado"/>
    <s v="ÍNFIMA CUANTÍA"/>
    <s v="CABLE DE CU, CABLEADO, FLEXIBLE, 600 V, TFF, 14 AWG"/>
    <n v="100"/>
    <n v="0.3"/>
    <m/>
    <s v="1, 2"/>
    <x v="1"/>
    <m/>
    <m/>
    <x v="1"/>
    <m/>
    <m/>
    <m/>
    <m/>
    <m/>
    <n v="0"/>
    <s v="ELIMINADO"/>
    <n v="218"/>
    <m/>
    <m/>
    <m/>
    <m/>
  </r>
  <r>
    <x v="4"/>
    <m/>
    <n v="1054"/>
    <s v="SI"/>
    <s v="CABLE DE CU, CABLEADO, FLEXIBLE, 600 V, TFF, 12 AWG1000,46"/>
    <s v="3220031 "/>
    <n v="463400136"/>
    <s v="BIEN"/>
    <s v="Común"/>
    <x v="0"/>
    <s v="Normalizado"/>
    <s v="ÍNFIMA CUANTÍA"/>
    <s v="CABLE DE CU, CABLEADO, FLEXIBLE, 600 V, TFF, 12 AWG"/>
    <n v="100"/>
    <n v="0.46"/>
    <m/>
    <s v="1, 2"/>
    <x v="1"/>
    <m/>
    <m/>
    <x v="1"/>
    <m/>
    <m/>
    <m/>
    <m/>
    <m/>
    <n v="0"/>
    <s v="ELIMINADO"/>
    <n v="218"/>
    <m/>
    <m/>
    <m/>
    <m/>
  </r>
  <r>
    <x v="4"/>
    <m/>
    <n v="1055"/>
    <s v="SI"/>
    <s v="CABLE DE CU, CABLEADO, FLEXIBLE, 600 V, TFF, 10 AWG1000,72"/>
    <s v="3220031 "/>
    <n v="463400135"/>
    <s v="BIEN"/>
    <s v="Común"/>
    <x v="0"/>
    <s v="Normalizado"/>
    <s v="ÍNFIMA CUANTÍA"/>
    <s v="CABLE DE CU, CABLEADO, FLEXIBLE, 600 V, TFF, 10 AWG"/>
    <n v="100"/>
    <n v="0.72"/>
    <m/>
    <s v="1, 2"/>
    <x v="1"/>
    <m/>
    <m/>
    <x v="1"/>
    <m/>
    <m/>
    <m/>
    <m/>
    <m/>
    <n v="0"/>
    <s v="ELIMINADO"/>
    <n v="218"/>
    <m/>
    <m/>
    <m/>
    <m/>
  </r>
  <r>
    <x v="4"/>
    <m/>
    <n v="1056"/>
    <s v="SI"/>
    <s v="PERNO DE CABEZA RANURADA 3 16 Pulg. X 1 1 2 Pulg.32000,42"/>
    <s v="3220031 "/>
    <n v="429990832"/>
    <s v="BIEN"/>
    <s v="Común"/>
    <x v="0"/>
    <s v="Normalizado"/>
    <s v="ÍNFIMA CUANTÍA"/>
    <s v="PERNO DE CABEZA RANURADA 3 16 Pulg. X 1 1 2 Pulg."/>
    <n v="3200"/>
    <n v="0.42"/>
    <m/>
    <s v="1, 2"/>
    <x v="1"/>
    <m/>
    <m/>
    <x v="1"/>
    <m/>
    <m/>
    <m/>
    <m/>
    <m/>
    <n v="0"/>
    <s v="ELIMINADO"/>
    <n v="218"/>
    <m/>
    <m/>
    <m/>
    <m/>
  </r>
  <r>
    <x v="4"/>
    <m/>
    <n v="1057"/>
    <s v="SI"/>
    <s v="PERNO MAQUINA ACERO GALV. 10 X 38 MM  3 8 Pulg. X 1 1 2 Pulg. , TUERCA, ARAND. P1562,13"/>
    <s v="3220031 "/>
    <n v="4299905225"/>
    <s v="BIEN"/>
    <s v="Común"/>
    <x v="0"/>
    <s v="Normalizado"/>
    <s v="ÍNFIMA CUANTÍA"/>
    <s v="PERNO MAQUINA ACERO GALV. 10 X 38 MM  3 8 Pulg. X 1 1 2 Pulg. , TUERCA, ARAND. P"/>
    <n v="156"/>
    <n v="2.13"/>
    <m/>
    <s v="1, 2"/>
    <x v="1"/>
    <m/>
    <m/>
    <x v="1"/>
    <m/>
    <m/>
    <m/>
    <m/>
    <m/>
    <n v="0"/>
    <s v="ELIMINADO"/>
    <n v="218"/>
    <m/>
    <m/>
    <m/>
    <m/>
  </r>
  <r>
    <x v="4"/>
    <m/>
    <n v="1058"/>
    <s v="SI"/>
    <s v="PERNO MAQUINA FE. GALV. 13 X 51 MM  1 2 Pulg. X 2 Pulg. , TUERCA, ARAND. PLANA Y8930,7"/>
    <s v="3220031 "/>
    <n v="4299905225"/>
    <s v="BIEN"/>
    <s v="Común"/>
    <x v="0"/>
    <s v="Normalizado"/>
    <s v="ÍNFIMA CUANTÍA"/>
    <s v="PERNO MAQUINA FE. GALV. 13 X 51 MM  1 2 Pulg. X 2 Pulg. , TUERCA, ARAND. PLANA Y"/>
    <n v="893"/>
    <n v="0.7"/>
    <m/>
    <s v="1, 2"/>
    <x v="1"/>
    <m/>
    <m/>
    <x v="1"/>
    <m/>
    <m/>
    <m/>
    <m/>
    <m/>
    <n v="0"/>
    <s v="ELIMINADO"/>
    <n v="218"/>
    <m/>
    <m/>
    <m/>
    <m/>
  </r>
  <r>
    <x v="4"/>
    <m/>
    <n v="1059"/>
    <s v="SI"/>
    <s v="PERNO MAQUINA ACERO GALV. 16 X 51 MM   5 8 Pulg. X 2 Pulg.   CABEZA HEXAGONAL.10001,85"/>
    <s v="3220031 "/>
    <n v="4299905225"/>
    <s v="BIEN"/>
    <s v="Común"/>
    <x v="0"/>
    <s v="Normalizado"/>
    <s v="ÍNFIMA CUANTÍA"/>
    <s v="PERNO MAQUINA ACERO GALV. 16 X 51 MM   5 8 Pulg. X 2 Pulg.   CABEZA HEXAGONAL."/>
    <n v="1000"/>
    <n v="1.85"/>
    <m/>
    <s v="1, 2"/>
    <x v="1"/>
    <m/>
    <m/>
    <x v="1"/>
    <m/>
    <m/>
    <m/>
    <m/>
    <m/>
    <n v="0"/>
    <s v="ELIMINADO"/>
    <n v="218"/>
    <m/>
    <m/>
    <m/>
    <m/>
  </r>
  <r>
    <x v="4"/>
    <m/>
    <n v="1060"/>
    <s v="SI"/>
    <s v="AMARRA PLASTICA DE 40 CM  16 Pulg.  DE LARGO4000,35"/>
    <s v="3220031 "/>
    <n v="363300421"/>
    <s v="BIEN"/>
    <s v="Común"/>
    <x v="0"/>
    <s v="Normalizado"/>
    <s v="ÍNFIMA CUANTÍA"/>
    <s v="AMARRA PLASTICA DE 40 CM  16 Pulg.  DE LARGO"/>
    <n v="400"/>
    <n v="0.35"/>
    <m/>
    <s v="1, 2"/>
    <x v="1"/>
    <m/>
    <m/>
    <x v="1"/>
    <m/>
    <m/>
    <m/>
    <m/>
    <m/>
    <n v="0"/>
    <s v="ELIMINADO"/>
    <n v="218"/>
    <m/>
    <m/>
    <m/>
    <m/>
  </r>
  <r>
    <x v="6"/>
    <m/>
    <n v="1060"/>
    <s v="SI"/>
    <s v="AMARRA PLASTICA DE 40 CM  16 Pulg.  DE LARGO4000,35"/>
    <s v="7310031 "/>
    <n v="363300421"/>
    <s v="BIEN"/>
    <s v="Común"/>
    <x v="0"/>
    <s v="Normalizado"/>
    <s v="ÍNFIMA CUANTÍA"/>
    <s v="AMARRA PLASTICA DE 40 CM  16 Pulg.  DE LARGO"/>
    <n v="3337"/>
    <n v="0.4"/>
    <n v="1334.8000000000002"/>
    <n v="3"/>
    <x v="2"/>
    <m/>
    <n v="22986"/>
    <x v="8"/>
    <m/>
    <m/>
    <m/>
    <n v="3337"/>
    <n v="0.4"/>
    <n v="1334.8000000000002"/>
    <s v="MODIFICADO"/>
    <n v="244"/>
    <m/>
    <m/>
    <m/>
    <m/>
  </r>
  <r>
    <x v="4"/>
    <m/>
    <n v="1061"/>
    <s v="SI"/>
    <s v="VARILLA DE ACERO LISO, SECCION CIRCULAR, 6 MM DE DIAMETRO30012"/>
    <s v="3220031 "/>
    <n v="412420111"/>
    <s v="BIEN"/>
    <s v="Común"/>
    <x v="0"/>
    <s v="Normalizado"/>
    <s v="ÍNFIMA CUANTÍA"/>
    <s v="VARILLA DE ACERO LISO, SECCION CIRCULAR, 6 MM DE DIAMETRO"/>
    <n v="300"/>
    <n v="12"/>
    <m/>
    <s v="1, 2"/>
    <x v="1"/>
    <m/>
    <m/>
    <x v="1"/>
    <m/>
    <m/>
    <m/>
    <m/>
    <m/>
    <n v="0"/>
    <s v="ELIMINADO"/>
    <n v="65"/>
    <m/>
    <m/>
    <m/>
    <m/>
  </r>
  <r>
    <x v="4"/>
    <m/>
    <n v="1062"/>
    <s v="SI"/>
    <s v="TUBO GALVANIZADO REFORZADO DE 3 4 Pulg.*6M, ISO LLR65, NORMAN INEN 247042,34"/>
    <s v="3220031 "/>
    <n v="412740021"/>
    <s v="BIEN"/>
    <s v="Común"/>
    <x v="0"/>
    <s v="Normalizado"/>
    <s v="ÍNFIMA CUANTÍA"/>
    <s v="TUBO GALVANIZADO REFORZADO DE 3 4 Pulg.*6M, ISO LLR65, NORMAN INEN 2470"/>
    <n v="4"/>
    <n v="2.34"/>
    <m/>
    <s v="1, 2"/>
    <x v="1"/>
    <m/>
    <m/>
    <x v="1"/>
    <m/>
    <m/>
    <m/>
    <m/>
    <m/>
    <n v="0"/>
    <s v="ELIMINADO"/>
    <n v="65"/>
    <m/>
    <m/>
    <m/>
    <m/>
  </r>
  <r>
    <x v="4"/>
    <m/>
    <n v="1063"/>
    <s v="SI"/>
    <s v="TUBO GALVANIZADO REFORZADO DE  2 Pulg. X 6 M. ISO LLR65, NORMA INEN 2470206,29"/>
    <s v="3220031 "/>
    <n v="412740021"/>
    <s v="BIEN"/>
    <s v="Común"/>
    <x v="0"/>
    <s v="Normalizado"/>
    <s v="ÍNFIMA CUANTÍA"/>
    <s v="TUBO GALVANIZADO REFORZADO DE  2 Pulg. X 6 M. ISO LLR65, NORMA INEN 2470"/>
    <n v="20"/>
    <n v="6.29"/>
    <m/>
    <s v="1, 2"/>
    <x v="1"/>
    <m/>
    <m/>
    <x v="1"/>
    <m/>
    <m/>
    <m/>
    <m/>
    <m/>
    <n v="0"/>
    <s v="ELIMINADO"/>
    <n v="65"/>
    <m/>
    <m/>
    <m/>
    <m/>
  </r>
  <r>
    <x v="4"/>
    <m/>
    <n v="1064"/>
    <s v="SI"/>
    <s v="TUBO GALVANIZADO REFORZADO DE 1 2 Pulg.*6M, ISO LLR65, NORMAN INEN 247041,6"/>
    <s v="3220031 "/>
    <n v="412740021"/>
    <s v="BIEN"/>
    <s v="Común"/>
    <x v="0"/>
    <s v="Normalizado"/>
    <s v="ÍNFIMA CUANTÍA"/>
    <s v="TUBO GALVANIZADO REFORZADO DE 1 2 Pulg.*6M, ISO LLR65, NORMAN INEN 2470"/>
    <n v="4"/>
    <n v="1.6"/>
    <m/>
    <s v="1, 2"/>
    <x v="1"/>
    <m/>
    <m/>
    <x v="1"/>
    <m/>
    <m/>
    <m/>
    <m/>
    <m/>
    <n v="0"/>
    <s v="ELIMINADO"/>
    <n v="65"/>
    <m/>
    <m/>
    <m/>
    <m/>
  </r>
  <r>
    <x v="4"/>
    <m/>
    <n v="1065"/>
    <s v="SI"/>
    <s v="TUBO DE ACERO ESTRUCTURAL DE 6 Pulg. DIAMETRO, 5 MM. DE ESPESOR Y 6 M. DE L80319,2"/>
    <s v="3220031 "/>
    <n v="412771011"/>
    <s v="BIEN"/>
    <s v="Común"/>
    <x v="0"/>
    <s v="Normalizado"/>
    <s v="SUBASTA INVERSA ELECTRÓNICA"/>
    <s v="TUBO DE ACERO ESTRUCTURAL DE 6 Pulg. DIAMETRO, 5 MM. DE ESPESOR Y 6 M. DE L"/>
    <n v="80"/>
    <n v="319.2"/>
    <m/>
    <s v="1, 2"/>
    <x v="1"/>
    <m/>
    <m/>
    <x v="1"/>
    <m/>
    <m/>
    <m/>
    <m/>
    <m/>
    <n v="0"/>
    <s v="ELIMINADO"/>
    <n v="65"/>
    <m/>
    <m/>
    <m/>
    <m/>
  </r>
  <r>
    <x v="4"/>
    <m/>
    <n v="1066"/>
    <s v="SI"/>
    <s v="MANGUERA ANILLADA DE PVC DE 1 2 Pulg. DE DIAMETRO PARA USO AUTOMOTRIZ1000,28"/>
    <s v="3220031 "/>
    <n v="363201013"/>
    <s v="BIEN"/>
    <s v="Común"/>
    <x v="0"/>
    <s v="Normalizado"/>
    <s v="ÍNFIMA CUANTÍA"/>
    <s v="MANGUERA ANILLADA DE PVC DE 1 2 Pulg. DE DIAMETRO PARA USO AUTOMOTRIZ"/>
    <n v="100"/>
    <n v="0.28000000000000003"/>
    <m/>
    <s v="1, 2"/>
    <x v="1"/>
    <m/>
    <m/>
    <x v="1"/>
    <m/>
    <m/>
    <m/>
    <m/>
    <m/>
    <n v="0"/>
    <s v="ELIMINADO"/>
    <n v="218"/>
    <m/>
    <m/>
    <m/>
    <m/>
  </r>
  <r>
    <x v="4"/>
    <m/>
    <n v="1067"/>
    <s v="SI"/>
    <s v="MANGUERA ANILLADA DE PVC DE 3 4 Pulg. DE DIAMETRO PARA USO AUTOMOTRIZ1000,42"/>
    <s v="3220031 "/>
    <n v="363201013"/>
    <s v="BIEN"/>
    <s v="Común"/>
    <x v="0"/>
    <s v="Normalizado"/>
    <s v="ÍNFIMA CUANTÍA"/>
    <s v="MANGUERA ANILLADA DE PVC DE 3 4 Pulg. DE DIAMETRO PARA USO AUTOMOTRIZ"/>
    <n v="100"/>
    <n v="0.42"/>
    <m/>
    <s v="1, 2"/>
    <x v="1"/>
    <m/>
    <m/>
    <x v="1"/>
    <m/>
    <m/>
    <m/>
    <m/>
    <m/>
    <n v="0"/>
    <s v="ELIMINADO"/>
    <n v="218"/>
    <m/>
    <m/>
    <m/>
    <m/>
  </r>
  <r>
    <x v="4"/>
    <m/>
    <n v="1068"/>
    <s v="SI"/>
    <s v="MANGUERA ANILLADA DE PVC DE 3 8 Pulg. DE DIAMETRO PARA USO AUTOMOTRIZ1000,24"/>
    <s v="3220031 "/>
    <n v="363201013"/>
    <s v="BIEN"/>
    <s v="Común"/>
    <x v="0"/>
    <s v="Normalizado"/>
    <s v="ÍNFIMA CUANTÍA"/>
    <s v="MANGUERA ANILLADA DE PVC DE 3 8 Pulg. DE DIAMETRO PARA USO AUTOMOTRIZ"/>
    <n v="100"/>
    <n v="0.24"/>
    <m/>
    <s v="1, 2"/>
    <x v="1"/>
    <m/>
    <m/>
    <x v="1"/>
    <m/>
    <m/>
    <m/>
    <m/>
    <m/>
    <n v="0"/>
    <s v="ELIMINADO"/>
    <n v="218"/>
    <m/>
    <m/>
    <m/>
    <m/>
  </r>
  <r>
    <x v="4"/>
    <m/>
    <n v="1069"/>
    <s v="SI"/>
    <s v="MANGUERA ANILLADA DE PVC DE 1 4 Pulg. DE DIAMETRO PARA USO AUTOMOTRIZ1000,8"/>
    <s v="3220031 "/>
    <n v="363201013"/>
    <s v="BIEN"/>
    <s v="Común"/>
    <x v="0"/>
    <s v="Normalizado"/>
    <s v="ÍNFIMA CUANTÍA"/>
    <s v="MANGUERA ANILLADA DE PVC DE 1 4 Pulg. DE DIAMETRO PARA USO AUTOMOTRIZ"/>
    <n v="100"/>
    <n v="0.8"/>
    <m/>
    <s v="1, 2"/>
    <x v="1"/>
    <m/>
    <m/>
    <x v="1"/>
    <m/>
    <m/>
    <m/>
    <m/>
    <m/>
    <n v="0"/>
    <s v="ELIMINADO"/>
    <n v="218"/>
    <m/>
    <m/>
    <m/>
    <m/>
  </r>
  <r>
    <x v="4"/>
    <m/>
    <n v="1070"/>
    <s v="SI"/>
    <s v="PERFIL ACERO ANGULO  Pulg.L Pulg. LAMINADO EN CALIENTE, 30 X 30 X 4 MM362,31"/>
    <s v="3220031 "/>
    <n v="412620113"/>
    <s v="BIEN"/>
    <s v="Común"/>
    <x v="0"/>
    <s v="Normalizado"/>
    <s v="SUBASTA INVERSA ELECTRÓNICA"/>
    <s v="PERFIL ACERO ANGULO  Pulg.L Pulg. LAMINADO EN CALIENTE, 30 X 30 X 4 MM"/>
    <n v="36"/>
    <n v="2.31"/>
    <m/>
    <s v="1, 2"/>
    <x v="1"/>
    <m/>
    <m/>
    <x v="1"/>
    <m/>
    <m/>
    <m/>
    <m/>
    <m/>
    <n v="0"/>
    <s v="ELIMINADO"/>
    <n v="218"/>
    <m/>
    <m/>
    <m/>
    <m/>
  </r>
  <r>
    <x v="4"/>
    <m/>
    <n v="1071"/>
    <s v="SI"/>
    <s v="PERFIL ACERO ANGULO  Pulg.L Pulg. LAMINADO EN CALIENTE, 38 X 38 X 5 MM601,84"/>
    <s v="3220031 "/>
    <n v="412620113"/>
    <s v="BIEN"/>
    <s v="Común"/>
    <x v="0"/>
    <s v="Normalizado"/>
    <s v="ÍNFIMA CUANTÍA"/>
    <s v="PERFIL ACERO ANGULO  Pulg.L Pulg. LAMINADO EN CALIENTE, 38 X 38 X 5 MM"/>
    <n v="60"/>
    <n v="1.84"/>
    <m/>
    <s v="2, 3"/>
    <x v="1"/>
    <m/>
    <m/>
    <x v="1"/>
    <m/>
    <m/>
    <m/>
    <m/>
    <m/>
    <n v="0"/>
    <s v="ELIMINADO"/>
    <n v="65"/>
    <m/>
    <m/>
    <m/>
    <m/>
  </r>
  <r>
    <x v="4"/>
    <m/>
    <n v="1072"/>
    <s v="SI"/>
    <s v="PERFIL ACERO ESTR. ANGULO  Pulg.L Pulg. LAMINADO EN CALIENTE 100 X 100 X 6 X 6000 MM1213,2"/>
    <s v="3220031 "/>
    <n v="412620113"/>
    <s v="BIEN"/>
    <s v="Común"/>
    <x v="0"/>
    <s v="Normalizado"/>
    <s v="SUBASTA INVERSA ELECTRÓNICA"/>
    <s v="PERFIL ACERO ESTR. ANGULO  Pulg.L Pulg. LAMINADO EN CALIENTE 100 X 100 X 6 X 6000 MM"/>
    <n v="12"/>
    <n v="13.2"/>
    <m/>
    <s v="1, 2"/>
    <x v="1"/>
    <m/>
    <m/>
    <x v="1"/>
    <m/>
    <m/>
    <m/>
    <m/>
    <m/>
    <n v="0"/>
    <s v="ELIMINADO"/>
    <n v="218"/>
    <m/>
    <m/>
    <m/>
    <m/>
  </r>
  <r>
    <x v="4"/>
    <m/>
    <n v="1073"/>
    <s v="SI"/>
    <s v="PERFIL DE ACERO UPN 120 X 55 X 7 MM3623,27"/>
    <s v="3220031 "/>
    <n v="412510023"/>
    <s v="BIEN"/>
    <s v="Común"/>
    <x v="0"/>
    <s v="Normalizado"/>
    <s v="SUBASTA INVERSA ELECTRÓNICA"/>
    <s v="PERFIL DE ACERO UPN 120 X 55 X 7 MM"/>
    <n v="36"/>
    <n v="23.27"/>
    <m/>
    <s v="1, 2"/>
    <x v="1"/>
    <m/>
    <m/>
    <x v="1"/>
    <m/>
    <m/>
    <m/>
    <m/>
    <m/>
    <n v="0"/>
    <s v="ELIMINADO"/>
    <n v="218"/>
    <m/>
    <m/>
    <m/>
    <m/>
  </r>
  <r>
    <x v="4"/>
    <m/>
    <n v="1074"/>
    <s v="SI"/>
    <s v="PERFIL DE ACERO UPN 80 X 45 X  6 MM18014,41"/>
    <s v="3220031 "/>
    <n v="412510023"/>
    <s v="BIEN"/>
    <s v="Común"/>
    <x v="0"/>
    <s v="Normalizado"/>
    <s v="SUBASTA INVERSA ELECTRÓNICA"/>
    <s v="PERFIL DE ACERO UPN 80 X 45 X  6 MM"/>
    <n v="180"/>
    <n v="14.41"/>
    <m/>
    <s v="1, 2"/>
    <x v="1"/>
    <m/>
    <m/>
    <x v="1"/>
    <m/>
    <m/>
    <m/>
    <m/>
    <m/>
    <n v="0"/>
    <s v="ELIMINADO"/>
    <n v="218"/>
    <m/>
    <m/>
    <m/>
    <m/>
  </r>
  <r>
    <x v="4"/>
    <m/>
    <n v="1075"/>
    <s v="SI"/>
    <s v="LAMINA ACERO ANTIDESLIZANTE, 2440 X 1220 MM, ESPESOR 3 MM  CORRUGADO 10082"/>
    <s v="3220031 "/>
    <n v="412141014"/>
    <s v="BIEN"/>
    <s v="Común"/>
    <x v="0"/>
    <s v="Normalizado"/>
    <s v="SUBASTA INVERSA ELECTRÓNICA"/>
    <s v="LAMINA ACERO ANTIDESLIZANTE, 2440 X 1220 MM, ESPESOR 3 MM  CORRUGADO "/>
    <n v="100"/>
    <n v="82"/>
    <m/>
    <s v="1, 2"/>
    <x v="1"/>
    <m/>
    <m/>
    <x v="1"/>
    <m/>
    <m/>
    <m/>
    <m/>
    <m/>
    <n v="0"/>
    <s v="ELIMINADO"/>
    <n v="218"/>
    <m/>
    <m/>
    <m/>
    <m/>
  </r>
  <r>
    <x v="4"/>
    <m/>
    <n v="1076"/>
    <s v="SI"/>
    <s v="PLANCHA ACERO ESTRUCTURAL LAMINADO EN CALIENTE, 2440 X 1220 MM, ESPESO561,54"/>
    <s v="3220031 "/>
    <n v="412110014"/>
    <s v="BIEN"/>
    <s v="Común"/>
    <x v="0"/>
    <s v="Normalizado"/>
    <s v="ÍNFIMA CUANTÍA"/>
    <s v="PLANCHA ACERO ESTRUCTURAL LAMINADO EN CALIENTE, 2440 X 1220 MM, ESPESO"/>
    <n v="5"/>
    <n v="61.54"/>
    <m/>
    <s v="2, 3"/>
    <x v="1"/>
    <m/>
    <m/>
    <x v="1"/>
    <m/>
    <m/>
    <m/>
    <m/>
    <m/>
    <n v="0"/>
    <s v="ELIMINADO"/>
    <n v="65"/>
    <m/>
    <m/>
    <m/>
    <m/>
  </r>
  <r>
    <x v="4"/>
    <m/>
    <n v="1077"/>
    <s v="SI"/>
    <s v="PLANCHA ACERO ESTRUCTURAL LAMINADO EN CALIENTE, 2440 X 1220 MM, ESPESOR 5 MM3149,48"/>
    <s v="3220031 "/>
    <n v="412111311"/>
    <s v="BIEN"/>
    <s v="Común"/>
    <x v="0"/>
    <s v="Normalizado"/>
    <s v="SUBASTA INVERSA ELECTRÓNICA"/>
    <s v="PLANCHA ACERO ESTRUCTURAL LAMINADO EN CALIENTE, 2440 X 1220 MM, ESPESOR 5 MM"/>
    <n v="3"/>
    <n v="149.47999999999999"/>
    <m/>
    <s v="1, 2"/>
    <x v="1"/>
    <m/>
    <m/>
    <x v="1"/>
    <m/>
    <m/>
    <m/>
    <m/>
    <m/>
    <n v="0"/>
    <s v="ELIMINADO"/>
    <n v="218"/>
    <m/>
    <m/>
    <m/>
    <m/>
  </r>
  <r>
    <x v="4"/>
    <m/>
    <n v="1078"/>
    <s v="SI"/>
    <s v="PLANCHA ACERO ESTRUCTURAL LAMINADO EN CALIENTE, 2440 X 1220 MM, ESPESOR 6 MM3151,68"/>
    <s v="3220031 "/>
    <n v="412111311"/>
    <s v="BIEN"/>
    <s v="Común"/>
    <x v="0"/>
    <s v="Normalizado"/>
    <s v="SUBASTA INVERSA ELECTRÓNICA"/>
    <s v="PLANCHA ACERO ESTRUCTURAL LAMINADO EN CALIENTE, 2440 X 1220 MM, ESPESOR 6 MM"/>
    <n v="3"/>
    <n v="151.68"/>
    <m/>
    <s v="1, 2"/>
    <x v="1"/>
    <m/>
    <m/>
    <x v="1"/>
    <m/>
    <m/>
    <m/>
    <m/>
    <m/>
    <n v="0"/>
    <s v="ELIMINADO"/>
    <n v="218"/>
    <m/>
    <m/>
    <m/>
    <m/>
  </r>
  <r>
    <x v="4"/>
    <m/>
    <n v="1079"/>
    <s v="SI"/>
    <s v="PLANCHA ACERO ESTR. LAMINADO EN CALIENTE,2440 X 1220 MM, ESPESOR 8 MM2197,62"/>
    <s v="3220031 "/>
    <n v="412111311"/>
    <s v="BIEN"/>
    <s v="Común"/>
    <x v="0"/>
    <s v="Normalizado"/>
    <s v="SUBASTA INVERSA ELECTRÓNICA"/>
    <s v="PLANCHA ACERO ESTR. LAMINADO EN CALIENTE,2440 X 1220 MM, ESPESOR 8 MM"/>
    <n v="2"/>
    <n v="197.62"/>
    <m/>
    <s v="1, 2"/>
    <x v="1"/>
    <m/>
    <m/>
    <x v="1"/>
    <m/>
    <m/>
    <m/>
    <m/>
    <m/>
    <n v="0"/>
    <s v="ELIMINADO"/>
    <n v="218"/>
    <m/>
    <m/>
    <m/>
    <m/>
  </r>
  <r>
    <x v="4"/>
    <m/>
    <n v="1080"/>
    <s v="SI"/>
    <s v="PLANCHA ACERO ESTRUCTURAL LAMINADO EN CALIENTE, 2440 X 1220 MM, ESPESOR 10 MM20224,85"/>
    <s v="3220031 "/>
    <n v="412111311"/>
    <s v="BIEN"/>
    <s v="Común"/>
    <x v="0"/>
    <s v="Normalizado"/>
    <s v="SUBASTA INVERSA ELECTRÓNICA"/>
    <s v="PLANCHA ACERO ESTRUCTURAL LAMINADO EN CALIENTE, 2440 X 1220 MM, ESPESOR 10 MM"/>
    <n v="20"/>
    <n v="224.85"/>
    <m/>
    <s v="1, 2"/>
    <x v="1"/>
    <m/>
    <m/>
    <x v="1"/>
    <m/>
    <m/>
    <m/>
    <m/>
    <m/>
    <n v="0"/>
    <s v="ELIMINADO"/>
    <n v="218"/>
    <m/>
    <m/>
    <m/>
    <m/>
  </r>
  <r>
    <x v="4"/>
    <m/>
    <n v="1081"/>
    <s v="SI"/>
    <s v="PLANCHA ACERO ESTRUCTURAL LAMINADO EN CALIENTE, 2440 X 1220 MM, ESPESOR 12 MM1211,42"/>
    <s v="3220031 "/>
    <n v="412111311"/>
    <s v="BIEN"/>
    <s v="Común"/>
    <x v="0"/>
    <s v="Normalizado"/>
    <s v="SUBASTA INVERSA ELECTRÓNICA"/>
    <s v="PLANCHA ACERO ESTRUCTURAL LAMINADO EN CALIENTE, 2440 X 1220 MM, ESPESOR 12 MM"/>
    <n v="1"/>
    <n v="211.42"/>
    <m/>
    <s v="1, 2"/>
    <x v="1"/>
    <m/>
    <m/>
    <x v="1"/>
    <m/>
    <m/>
    <m/>
    <m/>
    <m/>
    <n v="0"/>
    <s v="ELIMINADO"/>
    <n v="218"/>
    <m/>
    <m/>
    <m/>
    <m/>
  </r>
  <r>
    <x v="4"/>
    <m/>
    <n v="1082"/>
    <s v="SI"/>
    <s v="LAMINA ACERO NEGRO, 2440 X 1220 MM, ESPESOR 2.0 MM5152,9"/>
    <s v="3220031 "/>
    <n v="412141014"/>
    <s v="BIEN"/>
    <s v="Común"/>
    <x v="0"/>
    <s v="Normalizado"/>
    <s v="SUBASTA INVERSA ELECTRÓNICA"/>
    <s v="LAMINA ACERO NEGRO, 2440 X 1220 MM, ESPESOR 2.0 MM"/>
    <n v="51"/>
    <n v="52.9"/>
    <m/>
    <s v="1, 2"/>
    <x v="1"/>
    <m/>
    <m/>
    <x v="1"/>
    <m/>
    <m/>
    <m/>
    <m/>
    <m/>
    <n v="0"/>
    <s v="ELIMINADO"/>
    <n v="218"/>
    <m/>
    <m/>
    <m/>
    <m/>
  </r>
  <r>
    <x v="4"/>
    <m/>
    <n v="1083"/>
    <s v="SI"/>
    <s v="LAMINA ACERO NEGRO, 2440 X 1220 MM, ESPESOR 3.0 MM5075,8"/>
    <s v="3220031 "/>
    <n v="412141014"/>
    <s v="BIEN"/>
    <s v="Común"/>
    <x v="0"/>
    <s v="Normalizado"/>
    <s v="SUBASTA INVERSA ELECTRÓNICA"/>
    <s v="LAMINA ACERO NEGRO, 2440 X 1220 MM, ESPESOR 3.0 MM"/>
    <n v="50"/>
    <n v="75.8"/>
    <m/>
    <s v="1, 2"/>
    <x v="1"/>
    <m/>
    <m/>
    <x v="1"/>
    <m/>
    <m/>
    <m/>
    <m/>
    <m/>
    <n v="0"/>
    <s v="ELIMINADO"/>
    <n v="218"/>
    <m/>
    <m/>
    <m/>
    <m/>
  </r>
  <r>
    <x v="4"/>
    <m/>
    <n v="1084"/>
    <s v="SI"/>
    <s v="LAMINA ACERO GALVANIZADO, 2400 X 1220 MM, ESPESOR 0.9 MM18338"/>
    <s v="3220031 "/>
    <n v="412320022"/>
    <s v="BIEN"/>
    <s v="Común"/>
    <x v="0"/>
    <s v="Normalizado"/>
    <s v="SUBASTA INVERSA ELECTRÓNICA"/>
    <s v="LAMINA ACERO GALVANIZADO, 2400 X 1220 MM, ESPESOR 0.9 MM"/>
    <n v="183"/>
    <n v="38"/>
    <m/>
    <s v="1, 2"/>
    <x v="1"/>
    <m/>
    <m/>
    <x v="1"/>
    <m/>
    <m/>
    <m/>
    <m/>
    <m/>
    <n v="0"/>
    <s v="ELIMINADO"/>
    <n v="218"/>
    <m/>
    <m/>
    <m/>
    <m/>
  </r>
  <r>
    <x v="4"/>
    <m/>
    <n v="1085"/>
    <s v="SI"/>
    <s v="LAMINA ACERO GALVANIZADO, 2400 X 1220 MM, ESPESOR 1.0 MM1015,82"/>
    <s v="3220031 "/>
    <n v="412320022"/>
    <s v="BIEN"/>
    <s v="Común"/>
    <x v="0"/>
    <s v="Normalizado"/>
    <s v="ÍNFIMA CUANTÍA"/>
    <s v="LAMINA ACERO GALVANIZADO, 2400 X 1220 MM, ESPESOR 1.0 MM"/>
    <n v="10"/>
    <n v="15.82"/>
    <m/>
    <s v="2, 3"/>
    <x v="1"/>
    <m/>
    <m/>
    <x v="1"/>
    <m/>
    <m/>
    <m/>
    <m/>
    <m/>
    <n v="0"/>
    <s v="ELIMINADO"/>
    <n v="65"/>
    <m/>
    <m/>
    <m/>
    <m/>
  </r>
  <r>
    <x v="4"/>
    <m/>
    <n v="1086"/>
    <s v="SI"/>
    <s v="LAMINA ACERO GALVANIZADO, 2440 X 1220 MM, ESPESOR 1.3 MM15141,61"/>
    <s v="3220031 "/>
    <n v="412320022"/>
    <s v="BIEN"/>
    <s v="Común"/>
    <x v="0"/>
    <s v="Normalizado"/>
    <s v="ÍNFIMA CUANTÍA"/>
    <s v="LAMINA ACERO GALVANIZADO, 2440 X 1220 MM, ESPESOR 1.3 MM"/>
    <n v="151"/>
    <n v="41.61"/>
    <m/>
    <s v="2, 3"/>
    <x v="1"/>
    <m/>
    <m/>
    <x v="1"/>
    <m/>
    <m/>
    <m/>
    <m/>
    <m/>
    <n v="0"/>
    <s v="ELIMINADO"/>
    <n v="65"/>
    <m/>
    <m/>
    <m/>
    <m/>
  </r>
  <r>
    <x v="4"/>
    <m/>
    <n v="1087"/>
    <s v="SI"/>
    <s v="PLATINA DE ACERO LAMINADA EN CALIENTE DE 19 X10 MM181,13"/>
    <s v="3220031 "/>
    <n v="4219001154"/>
    <s v="BIEN"/>
    <s v="Común"/>
    <x v="0"/>
    <s v="Normalizado"/>
    <s v="ÍNFIMA CUANTÍA"/>
    <s v="PLATINA DE ACERO LAMINADA EN CALIENTE DE 19 X10 MM"/>
    <n v="18"/>
    <n v="1.1299999999999999"/>
    <m/>
    <s v="2, 3"/>
    <x v="1"/>
    <m/>
    <m/>
    <x v="1"/>
    <m/>
    <m/>
    <m/>
    <m/>
    <m/>
    <n v="0"/>
    <s v="ELIMINADO"/>
    <n v="65"/>
    <m/>
    <m/>
    <m/>
    <m/>
  </r>
  <r>
    <x v="4"/>
    <m/>
    <n v="1088"/>
    <s v="SI"/>
    <s v="PLATINA DE ACERO LAMINADA EN CALIENTE DE 25 X 3 MM240,52"/>
    <s v="3220031 "/>
    <n v="4219001154"/>
    <s v="BIEN"/>
    <s v="Común"/>
    <x v="0"/>
    <s v="Normalizado"/>
    <s v="ÍNFIMA CUANTÍA"/>
    <s v="PLATINA DE ACERO LAMINADA EN CALIENTE DE 25 X 3 MM"/>
    <n v="24"/>
    <n v="0.52"/>
    <m/>
    <s v="2, 3"/>
    <x v="1"/>
    <m/>
    <m/>
    <x v="1"/>
    <m/>
    <m/>
    <m/>
    <m/>
    <m/>
    <n v="0"/>
    <s v="ELIMINADO"/>
    <n v="65"/>
    <m/>
    <m/>
    <m/>
    <m/>
  </r>
  <r>
    <x v="4"/>
    <m/>
    <n v="1089"/>
    <s v="SI"/>
    <s v="TUBO DE ACERO ESTRUCTURAL CUADRADO DE 1 Pulg.  25.4 MM , ESPESOR 2 MM2013,42"/>
    <s v="3220031 "/>
    <n v="412740311"/>
    <s v="BIEN"/>
    <s v="Común"/>
    <x v="0"/>
    <s v="Normalizado"/>
    <s v="SUBASTA INVERSA ELECTRÓNICA"/>
    <s v="TUBO DE ACERO ESTRUCTURAL CUADRADO DE 1 Pulg.  25.4 MM , ESPESOR 2 MM"/>
    <n v="20"/>
    <n v="13.42"/>
    <m/>
    <s v="1, 2"/>
    <x v="1"/>
    <m/>
    <m/>
    <x v="1"/>
    <m/>
    <m/>
    <m/>
    <m/>
    <m/>
    <n v="0"/>
    <s v="ELIMINADO"/>
    <n v="218"/>
    <m/>
    <m/>
    <m/>
    <m/>
  </r>
  <r>
    <x v="4"/>
    <m/>
    <n v="1090"/>
    <s v="SI"/>
    <s v="TUBO DE ACERO ESTRUCTURAL CUADRADO DE 1 1/2 Pulg.  40 MM , ESPESOR 3 MM1032,27"/>
    <s v="3220031 "/>
    <n v="412740311"/>
    <s v="BIEN"/>
    <s v="Común"/>
    <x v="0"/>
    <s v="Normalizado"/>
    <s v="SUBASTA INVERSA ELECTRÓNICA"/>
    <s v="TUBO DE ACERO ESTRUCTURAL CUADRADO DE 1 1/2 Pulg.  40 MM , ESPESOR 3 MM"/>
    <n v="10"/>
    <n v="32.270000000000003"/>
    <m/>
    <s v="1, 2"/>
    <x v="1"/>
    <m/>
    <m/>
    <x v="1"/>
    <m/>
    <m/>
    <m/>
    <m/>
    <m/>
    <n v="0"/>
    <s v="ELIMINADO"/>
    <n v="218"/>
    <m/>
    <m/>
    <m/>
    <m/>
  </r>
  <r>
    <x v="4"/>
    <m/>
    <n v="1091"/>
    <s v="SI"/>
    <s v="MATERIALES PARA MANTENIMIENTO DE BIENES EN METAL130000"/>
    <s v="3220031 "/>
    <n v="412640111"/>
    <s v="BIEN"/>
    <s v="Común"/>
    <x v="0"/>
    <s v="Normalizado"/>
    <s v="SUBASTA INVERSA ELECTRÓNICA"/>
    <s v="MATERIALES PARA MANTENIMIENTO DE BIENES EN METAL"/>
    <n v="1"/>
    <n v="30000"/>
    <m/>
    <s v="2, 3"/>
    <x v="1"/>
    <m/>
    <m/>
    <x v="1"/>
    <m/>
    <m/>
    <m/>
    <m/>
    <m/>
    <n v="0"/>
    <s v="ELIMINADO"/>
    <n v="218"/>
    <m/>
    <m/>
    <m/>
    <m/>
  </r>
  <r>
    <x v="4"/>
    <m/>
    <n v="1092"/>
    <s v="SI"/>
    <s v="LUBRICANTE DE ENGRANAJE ABIERTO TRANSPARENTE, PRESENTACIÓN DE 280 A 400 GRAMOS (DE 9,87 A 14.10 ONZ), EN SPRAY5045"/>
    <s v="3220031 "/>
    <n v="354300111"/>
    <s v="BIEN"/>
    <s v="Común"/>
    <x v="0"/>
    <s v="Normalizado"/>
    <s v="ÍNFIMA CUANTÍA"/>
    <s v="LUBRICANTE DE ENGRANAJE ABIERTO TRANSPARENTE, PRESENTACIÓN DE 280 A 400 GRAMOS (DE 9,87 A 14.10 ONZ), EN SPRAY"/>
    <n v="50"/>
    <n v="45"/>
    <m/>
    <s v="2, 3"/>
    <x v="1"/>
    <m/>
    <m/>
    <x v="1"/>
    <m/>
    <m/>
    <m/>
    <m/>
    <m/>
    <n v="0"/>
    <s v="ELIMINADO"/>
    <n v="218"/>
    <m/>
    <m/>
    <m/>
    <m/>
  </r>
  <r>
    <x v="4"/>
    <m/>
    <n v="1093"/>
    <s v="SI"/>
    <s v="RELAY DE 12 V, 70 A, 4 CONTACTOS. 59,23"/>
    <s v="3220031 "/>
    <n v="462120319"/>
    <s v="BIEN"/>
    <s v="Común"/>
    <x v="0"/>
    <s v="Normalizado"/>
    <s v="ÍNFIMA CUANTÍA"/>
    <s v="RELAY DE 12 V, 70 A, 4 CONTACTOS. "/>
    <n v="5"/>
    <n v="9.23"/>
    <m/>
    <s v="1, 2"/>
    <x v="1"/>
    <m/>
    <m/>
    <x v="1"/>
    <m/>
    <m/>
    <m/>
    <m/>
    <m/>
    <n v="0"/>
    <s v="ELIMINADO"/>
    <n v="65"/>
    <m/>
    <m/>
    <m/>
    <m/>
  </r>
  <r>
    <x v="4"/>
    <m/>
    <n v="1094"/>
    <s v="SI"/>
    <s v="RELAY DE 24 V, 70 A, 4 CONTACTOS.512,07"/>
    <s v="3220031 "/>
    <n v="462120319"/>
    <s v="BIEN"/>
    <s v="Común"/>
    <x v="0"/>
    <s v="Normalizado"/>
    <s v="ÍNFIMA CUANTÍA"/>
    <s v="RELAY DE 24 V, 70 A, 4 CONTACTOS."/>
    <n v="5"/>
    <n v="12.07"/>
    <m/>
    <s v="1, 2"/>
    <x v="1"/>
    <m/>
    <m/>
    <x v="1"/>
    <m/>
    <m/>
    <m/>
    <m/>
    <m/>
    <n v="0"/>
    <s v="ELIMINADO"/>
    <n v="65"/>
    <m/>
    <m/>
    <m/>
    <m/>
  </r>
  <r>
    <x v="4"/>
    <m/>
    <n v="1095"/>
    <s v="SI"/>
    <s v="PANEL LED DE 60 X 60 CM, 45 W, 85 - 240 V1576,81"/>
    <s v="3230031 "/>
    <n v="465390014"/>
    <s v="BIEN"/>
    <s v="Común"/>
    <x v="0"/>
    <s v="Normalizado"/>
    <s v="ÍNFIMA CUANTÍA"/>
    <s v="PANEL LED DE 60 X 60 CM, 45 W, 85 - 240 V"/>
    <n v="15"/>
    <n v="76.81"/>
    <m/>
    <s v="1, 2"/>
    <x v="1"/>
    <m/>
    <m/>
    <x v="1"/>
    <m/>
    <m/>
    <m/>
    <m/>
    <m/>
    <n v="0"/>
    <s v="ELIMINADO"/>
    <n v="34"/>
    <m/>
    <m/>
    <m/>
    <m/>
  </r>
  <r>
    <x v="4"/>
    <m/>
    <n v="1096"/>
    <s v="SI"/>
    <s v="PANEL LED DE 120 X 60 CM, 75 W, 85 - 240 V10180,26"/>
    <s v="3230031 "/>
    <n v="465390014"/>
    <s v="BIEN"/>
    <s v="Común"/>
    <x v="0"/>
    <s v="Normalizado"/>
    <s v="ÍNFIMA CUANTÍA"/>
    <s v="PANEL LED DE 120 X 60 CM, 75 W, 85 - 240 V"/>
    <n v="10"/>
    <n v="180.26"/>
    <m/>
    <s v="1, 2"/>
    <x v="1"/>
    <m/>
    <m/>
    <x v="1"/>
    <m/>
    <m/>
    <m/>
    <m/>
    <m/>
    <n v="0"/>
    <s v="ELIMINADO"/>
    <n v="34"/>
    <m/>
    <m/>
    <m/>
    <m/>
  </r>
  <r>
    <x v="4"/>
    <m/>
    <n v="1097"/>
    <s v="SI"/>
    <s v="BROCHA DE CERDA, ANCHO DE 51 MM  2 Pulg. 102,3"/>
    <s v="3230031 "/>
    <n v="319110012"/>
    <s v="BIEN"/>
    <s v="Común"/>
    <x v="0"/>
    <s v="Normalizado"/>
    <s v="ÍNFIMA CUANTÍA"/>
    <s v="BROCHA DE CERDA, ANCHO DE 51 MM  2 Pulg. "/>
    <n v="10"/>
    <n v="2.2999999999999998"/>
    <m/>
    <s v="1, 2"/>
    <x v="1"/>
    <m/>
    <m/>
    <x v="1"/>
    <m/>
    <m/>
    <m/>
    <m/>
    <m/>
    <n v="0"/>
    <s v="ELIMINADO"/>
    <n v="34"/>
    <m/>
    <m/>
    <m/>
    <m/>
  </r>
  <r>
    <x v="3"/>
    <m/>
    <n v="1097"/>
    <s v="SI"/>
    <s v="BROCHA DE CERDA, ANCHO DE 51 MM  2 Pulg. 102,3"/>
    <s v="4210031 4220331 "/>
    <n v="319110012"/>
    <s v="BIEN"/>
    <s v="Común"/>
    <x v="0"/>
    <s v="Normalizado"/>
    <s v="ÍNFIMA CUANTÍA"/>
    <s v="BROCHA DE CERDA, ANCHO DE 51 MM  2 Pulg. "/>
    <n v="150"/>
    <n v="2.25"/>
    <n v="337.5"/>
    <s v="1, 2, 3"/>
    <x v="1"/>
    <m/>
    <m/>
    <x v="0"/>
    <m/>
    <m/>
    <m/>
    <m/>
    <m/>
    <n v="0"/>
    <m/>
    <m/>
    <m/>
    <m/>
    <m/>
    <m/>
  </r>
  <r>
    <x v="4"/>
    <m/>
    <n v="1098"/>
    <s v="SI"/>
    <s v="BROCHA DE CERDA, ANCHO DE 76 MM  3 Pulg. 306,3"/>
    <s v="3230031 "/>
    <n v="319110012"/>
    <s v="BIEN"/>
    <s v="Común"/>
    <x v="0"/>
    <s v="Normalizado"/>
    <s v="ÍNFIMA CUANTÍA"/>
    <s v="BROCHA DE CERDA, ANCHO DE 76 MM  3 Pulg. "/>
    <n v="30"/>
    <n v="6.3"/>
    <m/>
    <s v="1, 2"/>
    <x v="1"/>
    <m/>
    <m/>
    <x v="1"/>
    <m/>
    <m/>
    <m/>
    <m/>
    <m/>
    <n v="0"/>
    <s v="ELIMINADO"/>
    <n v="34"/>
    <m/>
    <m/>
    <m/>
    <m/>
  </r>
  <r>
    <x v="3"/>
    <m/>
    <n v="1098"/>
    <s v="SI"/>
    <s v="BROCHA DE CERDA, ANCHO DE 76 MM  3 Pulg. 306,3"/>
    <s v="4100037 4210031 4220331 4300037 "/>
    <n v="319110012"/>
    <s v="BIEN"/>
    <s v="Común"/>
    <x v="0"/>
    <s v="Normalizado"/>
    <s v="ÍNFIMA CUANTÍA"/>
    <s v="BROCHA DE CERDA, ANCHO DE 76 MM  3 Pulg. "/>
    <n v="151"/>
    <n v="6.3"/>
    <n v="951.3"/>
    <s v="1, 2, 3"/>
    <x v="1"/>
    <m/>
    <m/>
    <x v="0"/>
    <m/>
    <m/>
    <m/>
    <m/>
    <m/>
    <n v="0"/>
    <m/>
    <m/>
    <m/>
    <m/>
    <m/>
    <m/>
  </r>
  <r>
    <x v="4"/>
    <m/>
    <n v="1099"/>
    <s v="SI"/>
    <s v="BROCHA DE CERDA, ANCHO DE 102 MM  4 Pulg. 304,55"/>
    <s v="3230031 "/>
    <n v="319110012"/>
    <s v="BIEN"/>
    <s v="Común"/>
    <x v="0"/>
    <s v="Normalizado"/>
    <s v="ÍNFIMA CUANTÍA"/>
    <s v="BROCHA DE CERDA, ANCHO DE 102 MM  4 Pulg. "/>
    <n v="30"/>
    <n v="4.55"/>
    <m/>
    <s v="1, 2"/>
    <x v="1"/>
    <m/>
    <m/>
    <x v="1"/>
    <m/>
    <m/>
    <m/>
    <m/>
    <m/>
    <n v="0"/>
    <s v="ELIMINADO"/>
    <n v="34"/>
    <m/>
    <m/>
    <m/>
    <m/>
  </r>
  <r>
    <x v="3"/>
    <m/>
    <n v="1099"/>
    <s v="SI"/>
    <s v="BROCHA DE CERDA, ANCHO DE 102 MM  4 Pulg. 304,55"/>
    <s v="4100037 4210031 4220331 "/>
    <n v="319110012"/>
    <s v="BIEN"/>
    <s v="Común"/>
    <x v="0"/>
    <s v="Normalizado"/>
    <s v="ÍNFIMA CUANTÍA"/>
    <s v="BROCHA DE CERDA, ANCHO DE 102 MM  4 Pulg. "/>
    <n v="140"/>
    <n v="4.55"/>
    <n v="637"/>
    <s v="2, 3"/>
    <x v="1"/>
    <m/>
    <m/>
    <x v="0"/>
    <m/>
    <m/>
    <m/>
    <m/>
    <m/>
    <n v="0"/>
    <m/>
    <m/>
    <m/>
    <m/>
    <m/>
    <m/>
  </r>
  <r>
    <x v="4"/>
    <m/>
    <n v="1100"/>
    <s v="SI"/>
    <s v="ROLLOS DE PAPEL TÉRMICO DE 79 MM DE ANCHO POR 70 M DE LARGO.87080,97"/>
    <s v="6400034 "/>
    <n v="321991317"/>
    <s v="BIEN"/>
    <s v="Común"/>
    <x v="0"/>
    <s v="Normalizado"/>
    <s v="SUBASTA INVERSA ELECTRÓNICA"/>
    <s v="ROLLOS DE PAPEL TÉRMICO DE 79 MM DE ANCHO POR 70 M DE LARGO."/>
    <n v="8708"/>
    <n v="0.97"/>
    <m/>
    <s v="2, 3"/>
    <x v="1"/>
    <m/>
    <m/>
    <x v="1"/>
    <m/>
    <m/>
    <m/>
    <m/>
    <m/>
    <n v="0"/>
    <s v="ELIMINADO"/>
    <n v="171"/>
    <m/>
    <m/>
    <m/>
    <m/>
  </r>
  <r>
    <x v="4"/>
    <m/>
    <n v="1101"/>
    <s v="SI"/>
    <s v="LECTOR DE CODIGO DE BARRAS INALAMBRICO TIPO PISTOLA6280"/>
    <s v="6400034 "/>
    <n v="451300015"/>
    <s v="BIEN"/>
    <s v="Común"/>
    <x v="0"/>
    <s v="Normalizado"/>
    <s v="ÍNFIMA CUANTÍA"/>
    <s v="LECTOR DE CODIGO DE BARRAS INALAMBRICO TIPO PISTOLA"/>
    <n v="6"/>
    <n v="280"/>
    <m/>
    <s v="1, 2"/>
    <x v="1"/>
    <m/>
    <m/>
    <x v="1"/>
    <m/>
    <m/>
    <m/>
    <m/>
    <m/>
    <n v="0"/>
    <s v="ELIMINADO"/>
    <n v="171"/>
    <m/>
    <m/>
    <m/>
    <m/>
  </r>
  <r>
    <x v="4"/>
    <m/>
    <n v="1102"/>
    <s v="SI"/>
    <s v="CARTUCHO DE TINTA NEGRA PARA ESPAMPADOR REINER. REF. JET STAMP 792460"/>
    <s v="6400034 "/>
    <n v="389120157"/>
    <s v="BIEN"/>
    <s v="Común"/>
    <x v="0"/>
    <s v="Normalizado"/>
    <s v="ÍNFIMA CUANTÍA"/>
    <s v="CARTUCHO DE TINTA NEGRA PARA ESPAMPADOR REINER. REF. JET STAMP 792"/>
    <n v="4"/>
    <n v="60"/>
    <m/>
    <s v="1, 2"/>
    <x v="1"/>
    <m/>
    <m/>
    <x v="1"/>
    <m/>
    <m/>
    <m/>
    <m/>
    <m/>
    <n v="0"/>
    <m/>
    <m/>
    <m/>
    <m/>
    <m/>
    <m/>
  </r>
  <r>
    <x v="4"/>
    <m/>
    <n v="1103"/>
    <s v="SI"/>
    <s v="DISPENSADOR DE ALCOHOL GEL DESDE 800 CC HASTA 1000 CC16723"/>
    <s v="6400034 "/>
    <n v="3694000113"/>
    <s v="BIEN"/>
    <s v="Común"/>
    <x v="0"/>
    <s v="Normalizado"/>
    <s v="SUBASTA INVERSA ELECTRÓNICA"/>
    <s v="DISPENSADOR DE ALCOHOL GEL DESDE 800 CC HASTA 1000 CC"/>
    <n v="167"/>
    <n v="23"/>
    <m/>
    <s v="1, 2"/>
    <x v="1"/>
    <m/>
    <m/>
    <x v="1"/>
    <m/>
    <m/>
    <m/>
    <m/>
    <m/>
    <n v="0"/>
    <s v="ELIMINADO"/>
    <n v="171"/>
    <m/>
    <m/>
    <m/>
    <m/>
  </r>
  <r>
    <x v="4"/>
    <m/>
    <n v="1104"/>
    <s v="SI"/>
    <s v="BATERIA 12 VOLTIOS, 80 A H, LIBRES DE MANTENIMIENTO4330,48"/>
    <s v="6400034 "/>
    <n v="464200014"/>
    <s v="BIEN"/>
    <s v="Común"/>
    <x v="0"/>
    <s v="Normalizado"/>
    <s v="ÍNFIMA CUANTÍA"/>
    <s v="BATERIA 12 VOLTIOS, 80 A H, LIBRES DE MANTENIMIENTO"/>
    <n v="4"/>
    <n v="330.48"/>
    <m/>
    <s v="2, 3"/>
    <x v="1"/>
    <m/>
    <m/>
    <x v="1"/>
    <m/>
    <m/>
    <m/>
    <m/>
    <m/>
    <n v="0"/>
    <s v="ELIMINADO"/>
    <n v="171"/>
    <m/>
    <m/>
    <m/>
    <m/>
  </r>
  <r>
    <x v="4"/>
    <m/>
    <n v="1105"/>
    <s v="SI"/>
    <s v="TERNO DE PROTECCIÓN ARCO ELÉCTRICO3548170"/>
    <s v="3100034 3130034 "/>
    <n v="282500033"/>
    <s v="BIEN"/>
    <s v="Común"/>
    <x v="0"/>
    <s v="Normalizado"/>
    <s v="SUBASTA INVERSA ELECTRÓNICA"/>
    <s v="TERNO DE PROTECCIÓN ARCO ELÉCTRICO"/>
    <n v="3548"/>
    <n v="170"/>
    <m/>
    <s v="1, 2, 3"/>
    <x v="1"/>
    <m/>
    <m/>
    <x v="1"/>
    <m/>
    <m/>
    <m/>
    <m/>
    <m/>
    <n v="0"/>
    <s v="ELIMINADO"/>
    <n v="184"/>
    <m/>
    <m/>
    <m/>
    <m/>
  </r>
  <r>
    <x v="4"/>
    <m/>
    <n v="1106"/>
    <s v="SI"/>
    <s v="MANDIL AZUL DE TELA LIVIANA16119,12"/>
    <s v="3100034 3130034 "/>
    <n v="881220014"/>
    <s v="BIEN"/>
    <s v="Común"/>
    <x v="0"/>
    <s v="Normalizado"/>
    <s v="CATÁLOGO ELECTRÓNICO"/>
    <s v="MANDIL AZUL DE TELA LIVIANA"/>
    <n v="161"/>
    <n v="19.12"/>
    <m/>
    <s v="1, 2, 3"/>
    <x v="1"/>
    <m/>
    <m/>
    <x v="1"/>
    <m/>
    <m/>
    <m/>
    <m/>
    <m/>
    <n v="0"/>
    <s v="ELIMINADO"/>
    <n v="184"/>
    <m/>
    <m/>
    <m/>
    <m/>
  </r>
  <r>
    <x v="4"/>
    <m/>
    <n v="1107"/>
    <s v="SI"/>
    <s v="MANDIL DE TRABAJO GABARDINA26811,38"/>
    <s v="3100034 3130034 "/>
    <n v="881220011"/>
    <s v="BIEN"/>
    <s v="Común"/>
    <x v="0"/>
    <s v="Normalizado"/>
    <s v="CATÁLOGO ELECTRÓNICO"/>
    <s v="MANDIL DE TRABAJO GABARDINA"/>
    <n v="268"/>
    <n v="11.38"/>
    <m/>
    <s v="1, 2, 3"/>
    <x v="1"/>
    <m/>
    <m/>
    <x v="1"/>
    <m/>
    <m/>
    <m/>
    <m/>
    <m/>
    <n v="0"/>
    <s v="ELIMINADO"/>
    <n v="184"/>
    <m/>
    <m/>
    <m/>
    <m/>
  </r>
  <r>
    <x v="4"/>
    <m/>
    <n v="1108"/>
    <s v="SI"/>
    <s v="BOTAS DE CUERO RODILLA73146,78"/>
    <s v="3100034 3130034 "/>
    <n v="2931000123"/>
    <s v="BIEN"/>
    <s v="Común"/>
    <x v="0"/>
    <s v="Normalizado"/>
    <s v="CATÁLOGO ELECTRÓNICO"/>
    <s v="BOTAS DE CUERO RODILLA"/>
    <n v="73"/>
    <n v="146.78"/>
    <m/>
    <s v="1, 2, 3"/>
    <x v="1"/>
    <m/>
    <m/>
    <x v="1"/>
    <m/>
    <m/>
    <m/>
    <m/>
    <m/>
    <n v="0"/>
    <s v="ELIMINADO"/>
    <n v="184"/>
    <m/>
    <m/>
    <m/>
    <m/>
  </r>
  <r>
    <x v="4"/>
    <m/>
    <n v="1109"/>
    <s v="SI"/>
    <s v="BOTÍN DIELÉCTRICO CUERO HIDROFUGADO13173,42"/>
    <s v="3100034 3130034 "/>
    <n v="881220011"/>
    <s v="BIEN"/>
    <s v="Común"/>
    <x v="0"/>
    <s v="Normalizado"/>
    <s v="SUBASTA INVERSA ELECTRÓNICA"/>
    <s v="BOTÍN DIELÉCTRICO CUERO HIDROFUGADO"/>
    <n v="131"/>
    <n v="73.42"/>
    <m/>
    <s v="1, 2, 3"/>
    <x v="1"/>
    <m/>
    <m/>
    <x v="1"/>
    <m/>
    <m/>
    <m/>
    <m/>
    <m/>
    <n v="0"/>
    <s v="ELIMINADO"/>
    <n v="184"/>
    <m/>
    <m/>
    <m/>
    <m/>
  </r>
  <r>
    <x v="4"/>
    <m/>
    <n v="1110"/>
    <s v="SI"/>
    <s v="BOTA MEDIA CAÑA RESISTENTE AL CHOQUE ELÉCTRICO, AL IMPACTO Y LA COMPRE6982,63"/>
    <s v="3100034 3130034 "/>
    <n v="2931000110"/>
    <s v="BIEN"/>
    <s v="Común"/>
    <x v="0"/>
    <s v="Normalizado"/>
    <s v="ÍNFIMA CUANTÍA"/>
    <s v="BOTA MEDIA CAÑA RESISTENTE AL CHOQUE ELÉCTRICO, AL IMPACTO Y LA COMPRE"/>
    <n v="69"/>
    <n v="82.63"/>
    <m/>
    <s v="1, 2, 3"/>
    <x v="1"/>
    <m/>
    <m/>
    <x v="1"/>
    <m/>
    <m/>
    <m/>
    <m/>
    <m/>
    <n v="0"/>
    <s v="ELIMINADO"/>
    <n v="184"/>
    <m/>
    <m/>
    <m/>
    <m/>
  </r>
  <r>
    <x v="4"/>
    <m/>
    <n v="1111"/>
    <s v="SI"/>
    <s v="CAMBIO DE CUBIERTA Y CIELO FALSO EN INSTALACIONES DEL CENTRO OPERATIVO EL DORADO110000"/>
    <s v="3230054"/>
    <n v="541210015"/>
    <s v="OBRA"/>
    <s v="Común"/>
    <x v="0"/>
    <m/>
    <s v="MENOR CUANTÍA"/>
    <s v="CAMBIO DE CUBIERTA Y CIELO FALSO EN INSTALACIONES DEL CENTRO OPERATIVO EL DORADO"/>
    <n v="1"/>
    <n v="10000"/>
    <m/>
    <s v="1, 2"/>
    <x v="1"/>
    <m/>
    <m/>
    <x v="1"/>
    <m/>
    <m/>
    <m/>
    <m/>
    <m/>
    <n v="0"/>
    <s v="MODIFICADO"/>
    <n v="34"/>
    <m/>
    <m/>
    <m/>
    <m/>
  </r>
  <r>
    <x v="4"/>
    <m/>
    <n v="1112"/>
    <s v="SI"/>
    <s v="SERVICIO DE EMPASTE Y PINTURA PARA INSTALACIONES DE LA EMPRESA ELÉCTRICA QUITO1360000"/>
    <s v="3230054"/>
    <n v="547300111"/>
    <s v="SERVICIO"/>
    <s v="Común"/>
    <x v="0"/>
    <s v="No Normalizado"/>
    <s v="COTIZACIÓN"/>
    <s v="SERVICIO DE EMPASTE Y PINTURA PARA INSTALACIONES DE LA EMPRESA ELÉCTRICA QUITO"/>
    <n v="1"/>
    <n v="360000"/>
    <m/>
    <s v="1, 2, 3"/>
    <x v="1"/>
    <m/>
    <m/>
    <x v="1"/>
    <m/>
    <m/>
    <m/>
    <m/>
    <m/>
    <n v="0"/>
    <s v="ELIMINADO"/>
    <s v="218 0034"/>
    <m/>
    <m/>
    <m/>
    <m/>
  </r>
  <r>
    <x v="4"/>
    <m/>
    <n v="1113"/>
    <s v="SI"/>
    <s v="ESPATULA, ANCHO DE LA HOJA 1 Pulg.101,59"/>
    <s v="3230037 "/>
    <n v="429120014"/>
    <s v="BIEN"/>
    <s v="Común"/>
    <x v="0"/>
    <s v="Normalizado"/>
    <s v="ÍNFIMA CUANTÍA"/>
    <s v="ESPATULA, ANCHO DE LA HOJA 1 Pulg."/>
    <n v="10"/>
    <n v="1.59"/>
    <m/>
    <s v="1, 2"/>
    <x v="1"/>
    <m/>
    <m/>
    <x v="1"/>
    <m/>
    <m/>
    <m/>
    <m/>
    <m/>
    <n v="0"/>
    <s v="ELIMINADO"/>
    <n v="34"/>
    <m/>
    <m/>
    <m/>
    <m/>
  </r>
  <r>
    <x v="4"/>
    <m/>
    <n v="1114"/>
    <s v="SI"/>
    <s v="FORCEPS UNIVERSAL SUPERIOR 150612,6"/>
    <s v="3140037 "/>
    <n v="4813009134"/>
    <s v="BIEN"/>
    <s v="Común"/>
    <x v="0"/>
    <s v="Normalizado"/>
    <s v="ÍNFIMA CUANTÍA"/>
    <s v="FORCEPS UNIVERSAL SUPERIOR 150"/>
    <n v="6"/>
    <n v="12.6"/>
    <m/>
    <s v="1, 2"/>
    <x v="1"/>
    <m/>
    <m/>
    <x v="1"/>
    <m/>
    <m/>
    <m/>
    <m/>
    <m/>
    <n v="0"/>
    <s v="ELIMINADO"/>
    <n v="184"/>
    <m/>
    <m/>
    <m/>
    <m/>
  </r>
  <r>
    <x v="4"/>
    <m/>
    <n v="1115"/>
    <s v="SI"/>
    <s v="PALA PUNTA CUADRADA DE 40 Pulg.611,17"/>
    <s v="3230037 "/>
    <n v="429160214"/>
    <s v="BIEN"/>
    <s v="Común"/>
    <x v="0"/>
    <s v="Normalizado"/>
    <s v="ÍNFIMA CUANTÍA"/>
    <s v="PALA PUNTA CUADRADA DE 40 Pulg."/>
    <n v="6"/>
    <n v="11.17"/>
    <m/>
    <s v="1, 2"/>
    <x v="1"/>
    <m/>
    <m/>
    <x v="1"/>
    <m/>
    <m/>
    <m/>
    <m/>
    <m/>
    <n v="0"/>
    <s v="ELIMINADO"/>
    <n v="34"/>
    <m/>
    <m/>
    <m/>
    <m/>
  </r>
  <r>
    <x v="4"/>
    <m/>
    <n v="1116"/>
    <s v="SI"/>
    <s v="MOTO GUADAÑA DE 2.9 HP (DESBROZADORA DE HIERBA), 29.8 CC, CON_x000a_MOCHILA.1350"/>
    <n v="3230037"/>
    <n v="441100312"/>
    <s v="BIEN"/>
    <s v="Común"/>
    <x v="0"/>
    <m/>
    <s v="SUBASTA INVERSA ELECTRÓNICA"/>
    <s v="MOTO GUADAÑA DE 2.9 HP (DESBROZADORA DE HIERBA), 29.8 CC, CON_x000a_MOCHILA."/>
    <n v="1"/>
    <n v="350"/>
    <m/>
    <s v="2, 3"/>
    <x v="1"/>
    <m/>
    <m/>
    <x v="1"/>
    <m/>
    <m/>
    <m/>
    <m/>
    <m/>
    <n v="0"/>
    <s v="ELIMINADO"/>
    <n v="194"/>
    <m/>
    <m/>
    <m/>
    <m/>
  </r>
  <r>
    <x v="5"/>
    <m/>
    <n v="1117"/>
    <s v="NO"/>
    <s v="SERVICIOS TÉCNICOS PARA TOMA DE LECTURAS EN LÍNEA Y LECTOFACTURACIÓN, REPARTO DE FACTURAS Y REPARTO 1921961,64921961,64"/>
    <s v="5110059"/>
    <s v="859901515"/>
    <s v="SERVICIO"/>
    <s v="Común"/>
    <x v="0"/>
    <s v="Normalizado"/>
    <s v="SUBASTA INVERSA ELECTRÓNICA"/>
    <s v="SERVICIOS TÉCNICOS PARA TOMA DE LECTURAS EN LÍNEA Y LECTOFACTURACIÓN, REPARTO DE FACTURAS Y REPARTO "/>
    <n v="1"/>
    <n v="921961.64"/>
    <n v="921961.64"/>
    <s v="2, 3"/>
    <x v="3"/>
    <s v="LOPEZ PABLO"/>
    <n v="5662"/>
    <x v="9"/>
    <m/>
    <m/>
    <m/>
    <n v="1"/>
    <n v="687755.45"/>
    <n v="687755.45"/>
    <m/>
    <m/>
    <m/>
    <m/>
    <m/>
    <m/>
  </r>
  <r>
    <x v="5"/>
    <m/>
    <n v="1117"/>
    <s v="NO"/>
    <s v="SERVICIOS TÉCNICOS PARA TOMA DE LECTURAS EN LÍNEA Y LECTOFACTURACIÓN, REPARTO DE FACTURAS Y REPARTO 1921961,64921961,64"/>
    <s v="5110059"/>
    <s v="859901515"/>
    <s v="SERVICIO"/>
    <s v="Común"/>
    <x v="0"/>
    <s v="Normalizado"/>
    <s v="SUBASTA INVERSA ELECTRÓNICA"/>
    <s v="SERVICIOS TÉCNICOS PARA TOMA DE LECTURAS EN LÍNEA Y LECTOFACTURACIÓN, REPARTO DE FACTURAS Y REPARTO "/>
    <n v="1"/>
    <n v="907656.99"/>
    <n v="907656.99"/>
    <s v="2, 3"/>
    <x v="2"/>
    <s v="HURTADO JOSE"/>
    <n v="5430"/>
    <x v="3"/>
    <m/>
    <s v="4 nov 2021: PUBLICADO SIE-EEQ-GC019-2021"/>
    <s v="Preguntas, respuestas y aclaraciones"/>
    <m/>
    <m/>
    <n v="0"/>
    <m/>
    <m/>
    <m/>
    <m/>
    <m/>
    <m/>
  </r>
  <r>
    <x v="5"/>
    <m/>
    <n v="1117"/>
    <s v="NO"/>
    <s v="SERVICIOS TÉCNICOS PARA TOMA DE LECTURAS EN LÍNEA Y LECTOFACTURACIÓN, REPARTO DE FACTURAS Y REPARTO 1921961,64921961,64"/>
    <s v="5110059"/>
    <s v="859901515"/>
    <s v="SERVICIO"/>
    <s v="Común"/>
    <x v="0"/>
    <s v="Normalizado"/>
    <s v="SUBASTA INVERSA ELECTRÓNICA"/>
    <s v="SERVICIOS TÉCNICOS PARA TOMA DE LECTURAS EN LÍNEA Y LECTOFACTURACIÓN, REPARTO DE FACTURAS Y REPARTO "/>
    <n v="1"/>
    <n v="901118.95"/>
    <n v="901118.95"/>
    <s v="2, 3"/>
    <x v="2"/>
    <s v="MUÑOZ ANDREA"/>
    <n v="5427"/>
    <x v="3"/>
    <m/>
    <m/>
    <s v="Preguntas respuestas y acalrciones"/>
    <m/>
    <m/>
    <n v="0"/>
    <m/>
    <m/>
    <m/>
    <m/>
    <m/>
    <m/>
  </r>
  <r>
    <x v="5"/>
    <m/>
    <n v="1117"/>
    <s v="NO"/>
    <s v="SERVICIOS TÉCNICOS PARA TOMA DE LECTURAS EN LÍNEA Y LECTOFACTURACIÓN, REPARTO DE FACTURAS Y REPARTO 1921961,64921961,64"/>
    <s v="5110059"/>
    <s v="859901515"/>
    <s v="SERVICIO"/>
    <s v="Común"/>
    <x v="0"/>
    <s v="Normalizado"/>
    <s v="SUBASTA INVERSA ELECTRÓNICA"/>
    <s v="SERVICIOS TÉCNICOS PARA TOMA DE LECTURAS EN LÍNEA Y LECTOFACTURACIÓN, REPARTO DE FACTURAS Y REPARTO "/>
    <n v="1"/>
    <n v="895090.8"/>
    <n v="895090.8"/>
    <s v="2, 3"/>
    <x v="3"/>
    <s v="MUÑOZ ANDREA"/>
    <n v="5661"/>
    <x v="7"/>
    <m/>
    <m/>
    <m/>
    <n v="1"/>
    <n v="688761.97"/>
    <n v="688761.97"/>
    <m/>
    <m/>
    <m/>
    <m/>
    <m/>
    <m/>
  </r>
  <r>
    <x v="5"/>
    <m/>
    <n v="1117"/>
    <s v="NO"/>
    <s v="SERVICIOS TÉCNICOS PARA TOMA DE LECTURAS EN LÍNEA Y LECTOFACTURACIÓN, REPARTO DE FACTURAS Y REPARTO 1921961,64921961,64"/>
    <s v="5110059"/>
    <s v="859901515"/>
    <s v="SERVICIO"/>
    <s v="Común"/>
    <x v="0"/>
    <s v="Normalizado"/>
    <s v="SUBASTA INVERSA ELECTRÓNICA"/>
    <s v="SERVICIOS TÉCNICOS PARA TOMA DE LECTURAS EN LÍNEA Y LECTOFACTURACIÓN, REPARTO DE FACTURAS Y REPARTO "/>
    <n v="1"/>
    <n v="888962.47"/>
    <n v="888962.47"/>
    <s v="2, 3"/>
    <x v="2"/>
    <s v="LARCO DIMARY"/>
    <n v="5428"/>
    <x v="5"/>
    <m/>
    <m/>
    <s v="Publicado 09 nov 2021; se encuentra en preguntas, respuestas y aclaraciones"/>
    <m/>
    <m/>
    <n v="0"/>
    <m/>
    <m/>
    <m/>
    <m/>
    <m/>
    <m/>
  </r>
  <r>
    <x v="5"/>
    <m/>
    <n v="1117"/>
    <s v="NO"/>
    <s v="SERVICIOS TÉCNICOS PARA TOMA DE LECTURAS EN LÍNEA Y LECTOFACTURACIÓN, REPARTO DE FACTURAS Y REPARTO 1921961,64921961,64"/>
    <s v="5110059"/>
    <s v="859901515"/>
    <s v="SERVICIO"/>
    <s v="Común"/>
    <x v="0"/>
    <s v="Normalizado"/>
    <s v="SUBASTA INVERSA ELECTRÓNICA"/>
    <s v="SERVICIOS TÉCNICOS PARA TOMA DE LECTURAS EN LÍNEA Y LECTOFACTURACIÓN, REPARTO DE FACTURAS Y REPARTO "/>
    <n v="1"/>
    <n v="881824.14"/>
    <n v="881824.14"/>
    <s v="2, 3"/>
    <x v="2"/>
    <s v="ANDRADE OLGA"/>
    <n v="5429"/>
    <x v="3"/>
    <m/>
    <s v="Se realizó actualización de Pliego"/>
    <s v="Se realizó actualización de Pliego"/>
    <m/>
    <m/>
    <n v="0"/>
    <m/>
    <m/>
    <m/>
    <m/>
    <m/>
    <m/>
  </r>
  <r>
    <x v="5"/>
    <m/>
    <n v="1119"/>
    <s v="NO"/>
    <s v="CONECTOR RANURA PARALELA ALEACION COBRE, NO. 6  4 0 AWG, AJUSTE MECAN1453895,95865064,55"/>
    <s v="121011714780194 12103131218021010 5140031 5200031 "/>
    <s v="462200911"/>
    <s v="BIEN"/>
    <s v="Común"/>
    <x v="1"/>
    <s v="Normalizado"/>
    <s v="SUBASTA INVERSA ELECTRÓNICA"/>
    <s v="CONECTOR RANURA PARALELA ALEACION COBRE, NO. 6  4 0 AWG, AJUSTE MECAN"/>
    <n v="145389"/>
    <n v="5.95"/>
    <n v="865064.55"/>
    <s v="1, 2"/>
    <x v="2"/>
    <m/>
    <m/>
    <x v="0"/>
    <m/>
    <m/>
    <m/>
    <m/>
    <m/>
    <n v="0"/>
    <m/>
    <m/>
    <m/>
    <m/>
    <m/>
    <m/>
  </r>
  <r>
    <x v="5"/>
    <m/>
    <n v="1120"/>
    <s v="NO"/>
    <s v="SERVICIOS TÉCNICOS PARA CAMBIOS DE SISTEMAS DE MEDICIÓN Y O REUBICACIÓN EN AL ÁREA DE SERVICIO ZONA 1406886,03406886,03"/>
    <s v="12103131218021010"/>
    <s v="546110013"/>
    <s v="SERVICIO"/>
    <s v="Común"/>
    <x v="1"/>
    <s v="No Normalizado"/>
    <s v="COTIZACIÓN"/>
    <s v="SERVICIOS TÉCNICOS PARA CAMBIOS DE SISTEMAS DE MEDICIÓN Y O REUBICACIÓN EN AL ÁREA DE SERVICIO ZONA "/>
    <n v="1"/>
    <n v="406886.03"/>
    <n v="406886.03"/>
    <s v="2, 3"/>
    <x v="0"/>
    <m/>
    <m/>
    <x v="0"/>
    <m/>
    <m/>
    <m/>
    <m/>
    <m/>
    <n v="0"/>
    <s v="MODIFICADO"/>
    <n v="120"/>
    <m/>
    <m/>
    <m/>
    <m/>
  </r>
  <r>
    <x v="5"/>
    <m/>
    <n v="1120"/>
    <s v="NO"/>
    <s v="SERVICIOS TÉCNICOS PARA CAMBIOS DE SISTEMAS DE MEDICIÓN Y O REUBICACIÓN EN AL ÁREA DE SERVICIO ZONA 1406886,03406886,03"/>
    <s v="12103131218021010"/>
    <s v="546110013"/>
    <s v="SERVICIO"/>
    <s v="Común"/>
    <x v="1"/>
    <s v="No Normalizado"/>
    <s v="COTIZACIÓN"/>
    <s v="SERVICIOS TÉCNICOS PARA CAMBIOS DE SISTEMAS DE MEDICIÓN Y O REUBICACIÓN EN AL ÁREA DE SERVICIO ZONA "/>
    <n v="1"/>
    <n v="406886.03"/>
    <n v="406886.03"/>
    <s v="2, 3"/>
    <x v="0"/>
    <m/>
    <m/>
    <x v="0"/>
    <m/>
    <m/>
    <m/>
    <m/>
    <m/>
    <n v="0"/>
    <s v="MODIFICADO"/>
    <n v="120"/>
    <m/>
    <m/>
    <m/>
    <m/>
  </r>
  <r>
    <x v="5"/>
    <m/>
    <n v="1122"/>
    <s v="NO"/>
    <s v="FISCALIZACIÓN DEL SERVICIO TÉCNICO ESPECIALIZADO PARA REGULARIZACIÓN DE CONTRAVENCIONES EN SUMINISTR18000080000"/>
    <s v="5300059"/>
    <s v="839900114"/>
    <s v="CONSULTORÍA"/>
    <s v="Especial"/>
    <x v="0"/>
    <m/>
    <s v="LISTA CORTA"/>
    <s v="FISCALIZACIÓN DEL SERVICIO TÉCNICO ESPECIALIZADO PARA REGULARIZACIÓN DE CONTRAVENCIONES EN SUMINISTR"/>
    <n v="1"/>
    <n v="80000"/>
    <n v="80000"/>
    <n v="3"/>
    <x v="2"/>
    <s v="LOPEZ PABLO"/>
    <n v="5574"/>
    <x v="6"/>
    <m/>
    <m/>
    <s v="Area requirente debe enviar estudio de mercado y autorización de la gerencia"/>
    <m/>
    <m/>
    <n v="0"/>
    <s v="MODIFICADO"/>
    <s v="120 0021"/>
    <m/>
    <m/>
    <m/>
    <m/>
  </r>
  <r>
    <x v="5"/>
    <m/>
    <n v="1123"/>
    <s v="NO"/>
    <s v="PINZA DE ANCLAJE DE PVC PARA ACOMETIDA AEREA BT MULTICONDUCTOR DE 12 A508931,4674303,78"/>
    <s v="121011714780194 12103131218021010 5140031 5300031 "/>
    <s v="4299905226"/>
    <s v="BIEN"/>
    <s v="Común"/>
    <x v="1"/>
    <s v="Normalizado"/>
    <s v="SUBASTA INVERSA ELECTRÓNICA"/>
    <s v="PINZA DE ANCLAJE DE PVC PARA ACOMETIDA AEREA BT MULTICONDUCTOR DE 12 A"/>
    <n v="50893"/>
    <n v="1.46"/>
    <n v="74303.78"/>
    <n v="3"/>
    <x v="1"/>
    <m/>
    <m/>
    <x v="0"/>
    <m/>
    <m/>
    <m/>
    <m/>
    <m/>
    <n v="0"/>
    <s v="MODIFICADO"/>
    <n v="120"/>
    <m/>
    <m/>
    <m/>
    <m/>
  </r>
  <r>
    <x v="5"/>
    <m/>
    <n v="1124"/>
    <s v="NO"/>
    <s v="FISCALIZACIÓN DE CONTRATOS DE CONTROL DE PÉRDIDAS COMERCIALES MEDIANTE MICROBALANCES DE ENERGÍA Y OTROS PROYECTOS15071650716"/>
    <s v="12103151218021012"/>
    <n v="839900114"/>
    <s v="CONSULTORÍA"/>
    <s v="Común"/>
    <x v="1"/>
    <m/>
    <s v="CONTRATACIÓN DIRECTA"/>
    <s v="FISCALIZACIÓN DE CONTRATOS DE CONTROL DE PÉRDIDAS COMERCIALES MEDIANTE MICROBALANCES DE ENERGÍA Y OTROS PROYECTOS"/>
    <n v="1"/>
    <n v="50716"/>
    <n v="50716"/>
    <n v="3"/>
    <x v="2"/>
    <s v="MERINO MAURICIO"/>
    <n v="5572"/>
    <x v="4"/>
    <m/>
    <m/>
    <s v="22 Oct 2021: Se remitió las observaciones al area requirente"/>
    <m/>
    <m/>
    <n v="0"/>
    <s v="INCLUSIÓN"/>
    <n v="22"/>
    <m/>
    <m/>
    <m/>
    <m/>
  </r>
  <r>
    <x v="5"/>
    <m/>
    <n v="1125"/>
    <s v="NO"/>
    <s v="PINZA VOLTAMPERIMETRICA DIGITAL DE 0   1000 A, 0   600 V, AC DC5090045000"/>
    <s v="5140037 5200037 "/>
    <s v="482430011"/>
    <s v="BIEN"/>
    <s v="Común"/>
    <x v="0"/>
    <s v="Normalizado"/>
    <s v="SUBASTA INVERSA ELECTRÓNICA"/>
    <s v="PINZA VOLTAMPERIMETRICA DIGITAL DE 0   1000 A, 0   600 V, AC DC"/>
    <n v="50"/>
    <n v="900"/>
    <n v="45000"/>
    <s v="2, 3"/>
    <x v="1"/>
    <m/>
    <m/>
    <x v="0"/>
    <m/>
    <m/>
    <m/>
    <m/>
    <m/>
    <n v="0"/>
    <m/>
    <m/>
    <m/>
    <m/>
    <m/>
    <m/>
  </r>
  <r>
    <x v="5"/>
    <m/>
    <n v="1126"/>
    <s v="NO"/>
    <s v="TAPA CUBREBORNES BIFÁSICO CON TORNILLOS264361,1530401,4"/>
    <s v="121011714780194 12103131218021010 5140031 "/>
    <s v="462120917"/>
    <s v="BIEN"/>
    <s v="Común"/>
    <x v="1"/>
    <s v="Normalizado"/>
    <s v="SUBASTA INVERSA ELECTRÓNICA"/>
    <s v="TAPA CUBREBORNES BIFÁSICO CON TORNILLOS"/>
    <n v="26436"/>
    <n v="1.1499999999999999"/>
    <m/>
    <n v="3"/>
    <x v="1"/>
    <m/>
    <m/>
    <x v="1"/>
    <m/>
    <m/>
    <m/>
    <m/>
    <m/>
    <n v="0"/>
    <s v="ELIMINADO"/>
    <s v="33  0315"/>
    <d v="2021-12-27T00:00:00"/>
    <m/>
    <m/>
    <m/>
  </r>
  <r>
    <x v="6"/>
    <m/>
    <n v="1127"/>
    <s v="NO"/>
    <s v="CINTA ELECTRICA AUTOFUNDENTE DE 19 MM X 9 M DE LONGITUD57111,256423,75"/>
    <s v="12103121217026103 7310031 7320031 "/>
    <n v="3692000121"/>
    <s v="BIEN"/>
    <s v="Común"/>
    <x v="1"/>
    <s v="Normalizado"/>
    <s v="SUBASTA INVERSA ELECTRÓNICA"/>
    <s v="CINTA ELECTRICA AUTOFUNDENTE DE 19 MM X 9 M DE LONGITUD"/>
    <n v="2600"/>
    <n v="11.25"/>
    <n v="29250"/>
    <s v="2, 3"/>
    <x v="2"/>
    <s v="LARCO DIMARY"/>
    <n v="22952"/>
    <x v="7"/>
    <m/>
    <m/>
    <s v="10 noviembre 2021 se envía al área para legalización de documentos"/>
    <m/>
    <m/>
    <n v="0"/>
    <s v="MODIFICADO"/>
    <n v="98"/>
    <m/>
    <m/>
    <m/>
    <m/>
  </r>
  <r>
    <x v="5"/>
    <m/>
    <n v="1127"/>
    <s v="NO"/>
    <s v="CINTA ELECTRICA AUTOFUNDENTE DE 19 MM X 9 M DE LONGITUD57111,256423,75"/>
    <s v="121011714780194 "/>
    <s v="3692000121"/>
    <s v="BIEN"/>
    <s v="Común"/>
    <x v="1"/>
    <s v="Normalizado"/>
    <s v="SUBASTA INVERSA ELECTRÓNICA"/>
    <s v="CINTA ELECTRICA AUTOFUNDENTE DE 19 MM X 9 M DE LONGITUD"/>
    <n v="571"/>
    <n v="11.25"/>
    <n v="6423.75"/>
    <s v="2, 3"/>
    <x v="2"/>
    <s v="LARCO DIMARY"/>
    <n v="22952"/>
    <x v="7"/>
    <m/>
    <m/>
    <s v="10 noviembre 2021 se envía al área para legalización de documentos"/>
    <m/>
    <m/>
    <n v="0"/>
    <s v="MODIFICADO"/>
    <n v="212"/>
    <m/>
    <m/>
    <m/>
    <m/>
  </r>
  <r>
    <x v="3"/>
    <m/>
    <n v="1127"/>
    <s v="NO"/>
    <s v="CINTA ELECTRICA AUTOFUNDENTE DE 19 MM X 9 M DE LONGITUD57111,256423,75"/>
    <s v="4210031 "/>
    <n v="3692000121"/>
    <s v="BIEN"/>
    <s v="Común"/>
    <x v="0"/>
    <s v="Normalizado"/>
    <s v="SUBASTA INVERSA ELECTRÓNICA"/>
    <s v="CINTA ELECTRICA AUTOFUNDENTE DE 19 MM X 9 M DE LONGITUD"/>
    <n v="20"/>
    <n v="11.25"/>
    <n v="225"/>
    <s v="2, 3"/>
    <x v="2"/>
    <s v="LARCO DIMARY"/>
    <n v="22952"/>
    <x v="7"/>
    <m/>
    <m/>
    <s v="10 noviembre 2021 se envía al área para legalización de documentos"/>
    <m/>
    <m/>
    <n v="0"/>
    <s v="MODIFICADO"/>
    <n v="212"/>
    <m/>
    <m/>
    <m/>
    <m/>
  </r>
  <r>
    <x v="5"/>
    <m/>
    <n v="1128"/>
    <s v="NO"/>
    <s v="CINTA ELECTRICA, TYPE DE VINILO PVC 19 MM ANCHO, 18 M. LONG58360,995777,64"/>
    <s v="1210117147_x000a_80194_x000a_1210311121_x000a_8021003_x000a_5300031"/>
    <s v="3692000118"/>
    <s v="BIEN"/>
    <s v="Común"/>
    <x v="1"/>
    <s v="Normalizado"/>
    <s v="SUBASTA INVERSA ELECTRÓNICA"/>
    <s v="CINTA ELECTRICA, TYPE DE VINILO PVC 19 MM ANCHO, 18 M. LONG"/>
    <n v="5836"/>
    <n v="0.99"/>
    <n v="5777.64"/>
    <s v="2, 3"/>
    <x v="2"/>
    <s v="LARCO DIMARY"/>
    <n v="22952"/>
    <x v="7"/>
    <m/>
    <m/>
    <s v="10 noviembre 2021 se envía al área para legalización de documentos"/>
    <m/>
    <m/>
    <n v="0"/>
    <s v="MODIFICADO"/>
    <n v="212"/>
    <m/>
    <m/>
    <m/>
    <m/>
  </r>
  <r>
    <x v="6"/>
    <m/>
    <n v="1128"/>
    <s v="NO"/>
    <s v="CINTA ELECTRICA, TYPE DE VINILO PVC 19 MM ANCHO, 18 M. LONG58360,995777,64"/>
    <s v="1210312121_x000a_7026103_x000a_7310031"/>
    <n v="3692000118"/>
    <s v="BIEN"/>
    <s v="Común"/>
    <x v="1"/>
    <s v="Normalizado"/>
    <s v="SUBASTA INVERSA ELECTRÓNICA"/>
    <s v="CINTA ELECTRICA, TYPE DE VINILO PVC 19 MM ANCHO, 18 M. LONG"/>
    <n v="2500"/>
    <n v="0.99"/>
    <n v="2475"/>
    <s v="2, 3"/>
    <x v="2"/>
    <s v="LARCO DIMARY"/>
    <n v="22952"/>
    <x v="7"/>
    <m/>
    <m/>
    <s v="10 noviembre 2021 se envía al área para legalización de documentos"/>
    <m/>
    <m/>
    <n v="0"/>
    <s v="MODIFICADO"/>
    <n v="212"/>
    <m/>
    <m/>
    <m/>
    <m/>
  </r>
  <r>
    <x v="3"/>
    <m/>
    <n v="1128"/>
    <s v="NO"/>
    <s v="CINTA ELECTRICA, TYPE DE VINILO PVC 19 MM ANCHO, 18 M. LONG58360,995777,64"/>
    <s v="4210031 "/>
    <n v="3692000118"/>
    <s v="BIEN"/>
    <s v="Común"/>
    <x v="0"/>
    <s v="Normalizado"/>
    <s v="SUBASTA INVERSA ELECTRÓNICA"/>
    <s v="CINTA ELECTRICA, TYPE DE VINILO PVC 19 MM ANCHO, 18 M. LONG"/>
    <n v="20"/>
    <n v="0.99"/>
    <n v="19.8"/>
    <s v="2, 3"/>
    <x v="2"/>
    <s v="LARCO DIMARY"/>
    <n v="22952"/>
    <x v="7"/>
    <m/>
    <m/>
    <s v="10 noviembre 2021 se envía al área para legalización de documentos"/>
    <m/>
    <m/>
    <n v="0"/>
    <m/>
    <m/>
    <m/>
    <m/>
    <m/>
    <m/>
  </r>
  <r>
    <x v="5"/>
    <m/>
    <n v="1129"/>
    <s v="NO"/>
    <s v="PERNO MAQUINA GALV CADMIADO 5 X 32 MM 3 16 PULG. X 1 1 4PULG., TUERCA, ARANDE260630,184691,34"/>
    <s v="121011714780194 12103131218021010 5140031 "/>
    <s v="4299905225"/>
    <s v="BIEN"/>
    <s v="Común"/>
    <x v="1"/>
    <s v="Normalizado"/>
    <s v="ÍNFIMA CUANTÍA"/>
    <s v="PERNO MAQUINA GALV CADMIADO 5 X 32 MM 3 16 PULG. X 1 1 4PULG., TUERCA, ARANDE"/>
    <n v="26063"/>
    <n v="0.18"/>
    <n v="4691.34"/>
    <s v="1, 2"/>
    <x v="1"/>
    <m/>
    <m/>
    <x v="0"/>
    <m/>
    <m/>
    <m/>
    <m/>
    <m/>
    <n v="0"/>
    <m/>
    <m/>
    <m/>
    <m/>
    <m/>
    <m/>
  </r>
  <r>
    <x v="5"/>
    <m/>
    <n v="1130"/>
    <s v="NO"/>
    <s v="TAPA CUBREBORNES TRIFÁSICO CON TORNILLOS9831,651621,95"/>
    <s v="121011714780194 12103131218021010 5140031 "/>
    <s v="462120917"/>
    <s v="BIEN"/>
    <s v="Común"/>
    <x v="1"/>
    <s v="Normalizado"/>
    <s v="SUBASTA INVERSA ELECTRÓNICA"/>
    <s v="TAPA CUBREBORNES TRIFÁSICO CON TORNILLOS"/>
    <n v="983"/>
    <n v="1.65"/>
    <m/>
    <n v="3"/>
    <x v="1"/>
    <m/>
    <m/>
    <x v="1"/>
    <m/>
    <m/>
    <m/>
    <m/>
    <m/>
    <n v="0"/>
    <s v="ELIMINADO"/>
    <s v="33  0315"/>
    <d v="2021-12-27T00:00:00"/>
    <m/>
    <m/>
    <m/>
  </r>
  <r>
    <x v="5"/>
    <m/>
    <n v="1131"/>
    <s v="NO"/>
    <s v="SERVICIO DE REPARACION DE EQUIPOS ELECTRONICOS116001600"/>
    <s v="5300053"/>
    <s v="841600111"/>
    <s v="SERVICIO"/>
    <s v="Común"/>
    <x v="0"/>
    <s v="Normalizado"/>
    <s v="ÍNFIMA CUANTÍA"/>
    <s v="SERVICIO DE REPARACION DE EQUIPOS ELECTRONICOS"/>
    <n v="1"/>
    <n v="1600"/>
    <n v="1600"/>
    <s v="2, 3"/>
    <x v="1"/>
    <m/>
    <m/>
    <x v="0"/>
    <m/>
    <m/>
    <m/>
    <m/>
    <m/>
    <n v="0"/>
    <m/>
    <m/>
    <m/>
    <m/>
    <m/>
    <m/>
  </r>
  <r>
    <x v="6"/>
    <m/>
    <n v="1132"/>
    <s v="NO"/>
    <s v="CINTA ELÉCTRICA VINILO PVC 19 MM ANCHO, 20.1 M.DE LONGITUD.1742,05356,7"/>
    <s v="12103121217026103 7310031 7320031 "/>
    <n v="3692000118"/>
    <s v="BIEN"/>
    <s v="Común"/>
    <x v="1"/>
    <s v="Normalizado"/>
    <s v="SUBASTA INVERSA ELECTRÓNICA"/>
    <s v="CINTA ELÉCTRICA VINILO PVC 19 MM ANCHO, 20.1 M.DE LONGITUD."/>
    <n v="3112"/>
    <n v="5.6"/>
    <n v="17427.199999999997"/>
    <s v="2, 3"/>
    <x v="2"/>
    <s v="LARCO DIMARY"/>
    <n v="22952"/>
    <x v="7"/>
    <m/>
    <m/>
    <s v="10 noviembre 2021 se envía al área para legalización de documentos"/>
    <m/>
    <m/>
    <n v="0"/>
    <s v="MODIFICADO"/>
    <n v="98"/>
    <m/>
    <m/>
    <m/>
    <m/>
  </r>
  <r>
    <x v="5"/>
    <m/>
    <n v="1132"/>
    <s v="NO"/>
    <s v="CINTA ELÉCTRICA VINILO PVC 19 MM ANCHO, 20.1 M.DE LONGITUD.1742,05356,7"/>
    <s v="121011714780194 "/>
    <s v="2, 3"/>
    <s v="BIEN"/>
    <s v="Común"/>
    <x v="1"/>
    <s v="Normalizado"/>
    <s v="ÍNFIMA CUANTÍA"/>
    <s v="CINTA ELÉCTRICA VINILO PVC 19 MM ANCHO, 20.1 M.DE LONGITUD."/>
    <n v="174"/>
    <n v="2.0499999999999998"/>
    <n v="356.7"/>
    <s v="1, 2"/>
    <x v="1"/>
    <m/>
    <m/>
    <x v="0"/>
    <m/>
    <m/>
    <m/>
    <m/>
    <m/>
    <n v="0"/>
    <m/>
    <m/>
    <m/>
    <m/>
    <m/>
    <m/>
  </r>
  <r>
    <x v="5"/>
    <m/>
    <n v="1133"/>
    <s v="NO"/>
    <s v="DISYUNTOR TERMOMAGNETICO BIPOLAR 50 A, ICC 10 KA.   BREAKER  PARA RIEL20008,88"/>
    <s v="121011714780194 12103131218021010 5140031 "/>
    <s v="4621103110"/>
    <s v="BIEN"/>
    <s v="Común"/>
    <x v="1"/>
    <s v="Normalizado"/>
    <s v="SUBASTA INVERSA ELECTRÓNICA"/>
    <s v="DISYUNTOR TERMOMAGNETICO BIPOLAR 50 A, ICC 10 KA.   BREAKER  PARA RIEL"/>
    <n v="2000"/>
    <n v="8.8800000000000008"/>
    <m/>
    <s v="2, 3"/>
    <x v="1"/>
    <m/>
    <m/>
    <x v="1"/>
    <m/>
    <m/>
    <m/>
    <m/>
    <m/>
    <n v="0"/>
    <m/>
    <m/>
    <m/>
    <m/>
    <m/>
    <m/>
  </r>
  <r>
    <x v="5"/>
    <m/>
    <n v="1134"/>
    <s v="NO"/>
    <s v="MODEM RF9245"/>
    <s v="121011714780194 12103131218021010 5140031 "/>
    <s v="472110221"/>
    <s v="BIEN"/>
    <s v="Común"/>
    <x v="1"/>
    <s v="Normalizado"/>
    <s v="ÍNFIMA CUANTÍA"/>
    <s v="MODEM RF"/>
    <n v="92"/>
    <n v="45"/>
    <m/>
    <s v="1, 2"/>
    <x v="1"/>
    <m/>
    <m/>
    <x v="1"/>
    <m/>
    <m/>
    <m/>
    <m/>
    <m/>
    <n v="0"/>
    <m/>
    <m/>
    <m/>
    <m/>
    <m/>
    <m/>
  </r>
  <r>
    <x v="5"/>
    <m/>
    <n v="1135"/>
    <s v="NO"/>
    <s v="TABLET PARA TOMA DE LECTURAS46900"/>
    <s v="121011714780194 12103131218021010 5140031 "/>
    <s v="4522000110"/>
    <s v="BIEN"/>
    <s v="Común"/>
    <x v="1"/>
    <s v="Normalizado"/>
    <s v="SUBASTA INVERSA ELECTRÓNICA"/>
    <s v="TABLET PARA TOMA DE LECTURAS"/>
    <n v="46"/>
    <n v="900"/>
    <m/>
    <s v="1, 2"/>
    <x v="1"/>
    <m/>
    <m/>
    <x v="1"/>
    <m/>
    <m/>
    <m/>
    <m/>
    <m/>
    <n v="0"/>
    <m/>
    <m/>
    <m/>
    <m/>
    <m/>
    <m/>
  </r>
  <r>
    <x v="5"/>
    <m/>
    <n v="1136"/>
    <s v="NO"/>
    <s v="CABLE DE CONTROL DE CU, CABLEDO, 600V, TC THHN, 10 X 14 AWG20003,29"/>
    <s v="121011714780194 "/>
    <s v="463400111"/>
    <s v="BIEN"/>
    <s v="Común"/>
    <x v="1"/>
    <s v="Normalizado"/>
    <s v="ÍNFIMA CUANTÍA"/>
    <s v="CABLE DE CONTROL DE CU, CABLEDO, 600V, TC THHN, 10 X 14 AWG"/>
    <n v="2000"/>
    <n v="3.29"/>
    <m/>
    <s v="1, 2"/>
    <x v="1"/>
    <m/>
    <m/>
    <x v="1"/>
    <m/>
    <m/>
    <m/>
    <m/>
    <m/>
    <n v="0"/>
    <m/>
    <m/>
    <m/>
    <m/>
    <m/>
    <m/>
  </r>
  <r>
    <x v="6"/>
    <m/>
    <n v="1138"/>
    <s v="NO"/>
    <s v="VARILLA COPPERWELD PUESTA A TIERRA DE 16 MM DIAM Y 1.80 M LONG87515,51"/>
    <s v="7310031 "/>
    <n v="415120132"/>
    <s v="BIEN"/>
    <s v="Común"/>
    <x v="0"/>
    <s v="Normalizado"/>
    <s v="SUBASTA INVERSA ELECTRÓNICA"/>
    <s v="VARILLA COPPERWELD PUESTA A TIERRA DE 16 MM DIAM Y 1.80 M LONG"/>
    <n v="1000"/>
    <n v="9"/>
    <m/>
    <s v="1, 2"/>
    <x v="1"/>
    <m/>
    <m/>
    <x v="1"/>
    <m/>
    <m/>
    <m/>
    <m/>
    <m/>
    <n v="0"/>
    <m/>
    <m/>
    <m/>
    <m/>
    <m/>
    <m/>
  </r>
  <r>
    <x v="5"/>
    <m/>
    <n v="1138"/>
    <s v="NO"/>
    <s v="VARILLA COPPERWELD PUESTA A TIERRA DE 16 MM DIAM Y 1.80 M LONG87515,51"/>
    <s v="121011714780194 5140031 "/>
    <s v="415120132"/>
    <s v="BIEN"/>
    <s v="Común"/>
    <x v="1"/>
    <s v="Normalizado"/>
    <s v="SUBASTA INVERSA ELECTRÓNICA"/>
    <s v="VARILLA COPPERWELD PUESTA A TIERRA DE 16 MM DIAM Y 1.80 M LONG"/>
    <n v="8751"/>
    <n v="5.51"/>
    <m/>
    <s v="2, 3"/>
    <x v="1"/>
    <m/>
    <m/>
    <x v="1"/>
    <m/>
    <m/>
    <m/>
    <m/>
    <m/>
    <n v="0"/>
    <m/>
    <m/>
    <m/>
    <m/>
    <m/>
    <m/>
  </r>
  <r>
    <x v="5"/>
    <m/>
    <n v="1139"/>
    <s v="NO"/>
    <s v="SERVICIOS DE CONTINGENCIA DEL SISTEMA DE TELEMEDICIÓN120000"/>
    <s v="5300059"/>
    <s v="831490411"/>
    <s v="SERVICIO"/>
    <s v="Especial"/>
    <x v="0"/>
    <m/>
    <s v="BIENES Y SERVICIOS ÚNICOS"/>
    <s v="SERVICIOS DE CONTINGENCIA DEL SISTEMA DE TELEMEDICIÓN"/>
    <n v="1"/>
    <n v="20000"/>
    <m/>
    <s v="2, 3"/>
    <x v="1"/>
    <m/>
    <m/>
    <x v="1"/>
    <m/>
    <m/>
    <m/>
    <m/>
    <m/>
    <n v="0"/>
    <s v="ELIMINADO"/>
    <n v="33"/>
    <m/>
    <m/>
    <m/>
    <m/>
  </r>
  <r>
    <x v="5"/>
    <m/>
    <n v="1140"/>
    <s v="SI"/>
    <s v="ADQUISICIÓN E IMPLANTACIÓN DE UN SISTEMA DE MEDICIÓN AVANZADA (AMI) PARA EL ÁREA DESERVICIO DE: EMPRESA ELÉCTRICA AMBATO REGIONAL CENTRO NORTE S.A. (EEASA), EMPRESA ELÉCTRICA PROVINCIAL COTOPAXI S.A. (ELEPCOSA), EMPRESA ELÉCTRICA REGIONAL NORTES.A. (EMELNORTE), EMPRESA ELÉCTRICA QUITO S.A. (EEQ) Y EMPRESA  LÉCTRICA REGIONAL CENTRO SUR C.A.(CENTROSUR)116504618,9516504618,95"/>
    <s v="12103091218021001"/>
    <n v="482630211"/>
    <s v="BIEN"/>
    <s v="Común"/>
    <x v="1"/>
    <s v="No Normalizado"/>
    <s v="LICITACIÓN"/>
    <s v="ADQUISICIÓN E IMPLANTACIÓN DE UN SISTEMA DE MEDICIÓN AVANZADA (AMI) PARA EL ÁREA DESERVICIO DE: EMPRESA ELÉCTRICA AMBATO REGIONAL CENTRO NORTE S.A. (EEASA), EMPRESA ELÉCTRICA PROVINCIAL COTOPAXI S.A. (ELEPCOSA), EMPRESA ELÉCTRICA REGIONAL NORTES.A. (EMELNORTE), EMPRESA ELÉCTRICA QUITO S.A. (EEQ) Y EMPRESA  LÉCTRICA REGIONAL CENTRO SUR C.A.(CENTROSUR)"/>
    <n v="1"/>
    <n v="16504197.24"/>
    <n v="16504197.24"/>
    <s v="2, 3"/>
    <x v="0"/>
    <s v="HURTADO JOSE"/>
    <n v="23055"/>
    <x v="7"/>
    <m/>
    <s v="En reforma de estudios previos"/>
    <m/>
    <m/>
    <m/>
    <n v="0"/>
    <s v="INCLUSIÓN"/>
    <s v="120  0251"/>
    <d v="2021-11-29T00:00:00"/>
    <m/>
    <m/>
    <m/>
  </r>
  <r>
    <x v="5"/>
    <m/>
    <n v="1141"/>
    <s v="SI"/>
    <s v="MEDIDOR ELECTRÓNICO DE ENERGÍA ACTIVA DOS FASES 3 HILOS, CON PUERTO DE13218024,13185538"/>
    <s v="121010114780100 121011714780194 12103131218021010 "/>
    <s v="482630211"/>
    <s v="BIEN"/>
    <s v="Común"/>
    <x v="1"/>
    <s v="Normalizado"/>
    <s v="SUBASTA INVERSA ELECTRÓNICA"/>
    <s v="MEDIDOR ELECTRÓNICO DE ENERGÍA ACTIVA DOS FASES 3 HILOS, CON PUERTO DE"/>
    <n v="132180"/>
    <n v="24.1"/>
    <m/>
    <n v="3"/>
    <x v="1"/>
    <m/>
    <m/>
    <x v="1"/>
    <m/>
    <m/>
    <m/>
    <m/>
    <m/>
    <n v="0"/>
    <s v="ELIMINADO"/>
    <s v="33 0135"/>
    <d v="2021-10-27T00:00:00"/>
    <m/>
    <m/>
    <m/>
  </r>
  <r>
    <x v="5"/>
    <m/>
    <n v="1146"/>
    <s v="SI"/>
    <s v="CAJA DE SEGURIDAD METALICA ANTIHURTO CON TAPA, MEDIDOR MONOFASICO EL4469012,74569350,6"/>
    <s v="121011714780194 12103111218021003 5140031 5200031 "/>
    <s v="462200123"/>
    <s v="BIEN"/>
    <s v="Común"/>
    <x v="1"/>
    <s v="Normalizado"/>
    <s v="CATÁLOGO ELECTRÓNICO"/>
    <s v="CAJA DE SEGURIDAD METALICA ANTIHURTO CON TAPA, MEDIDOR MONOFASICO EL"/>
    <n v="44690"/>
    <n v="12.74"/>
    <n v="569350.6"/>
    <s v="2, 3"/>
    <x v="2"/>
    <s v="URBANO MARGARITA"/>
    <n v="22716"/>
    <x v="3"/>
    <m/>
    <m/>
    <m/>
    <m/>
    <m/>
    <n v="0"/>
    <m/>
    <m/>
    <m/>
    <m/>
    <m/>
    <m/>
  </r>
  <r>
    <x v="5"/>
    <m/>
    <n v="1147"/>
    <s v="SI"/>
    <s v="SERVICIO DE INSTALACIÓN ELÉCTRICA; INSTALACIÓN, CAMBIO Y/O REUBICACIÓN DE MEDIDORES, MANTENIMIENTO DE ACOMETIDAS Y REPARACIONES EN LA ZONA PERIFÉRICA AGENCIA CALDERÓN O EN OTROS SITIOS INDICADOS POR LA EMPRESA ELÉCTRICA QUITO DENTRO DE_x000a_SU ÁREA DE SERVICIO1514636,59514636,59"/>
    <s v="121011714780194 5200059 12103131218021010"/>
    <s v="546110013"/>
    <s v="SERVICIO"/>
    <s v="Común"/>
    <x v="1"/>
    <s v="No Normalizado"/>
    <s v="LICITACIÓN"/>
    <s v="SERVICIO DE INSTALACIÓN ELÉCTRICA; INSTALACIÓN, CAMBIO Y/O REUBICACIÓN DE MEDIDORES, MANTENIMIENTO DE ACOMETIDAS Y REPARACIONES EN LA ZONA PERIFÉRICA AGENCIA CALDERÓN O EN OTROS SITIOS INDICADOS POR LA EMPRESA ELÉCTRICA QUITO DENTRO DE_x000a_SU ÁREA DE SERVICIO"/>
    <n v="1"/>
    <n v="514636.59"/>
    <n v="514636.59"/>
    <s v="2, 3"/>
    <x v="2"/>
    <s v="LOPEZ PABLO"/>
    <n v="5437"/>
    <x v="7"/>
    <m/>
    <m/>
    <s v="Con fecha 19 de agosto se solicito vía correo al area requirente se remita la fase legaliza con sus anexos vía Quipux."/>
    <m/>
    <m/>
    <n v="0"/>
    <s v="MODIFICADO"/>
    <n v="120"/>
    <m/>
    <m/>
    <m/>
    <m/>
  </r>
  <r>
    <x v="5"/>
    <m/>
    <n v="1148"/>
    <s v="SI"/>
    <s v="SERVICIO DE CAMBIO, REUBICACIÓN Y O MANTENIMIENTO, REPARACIÓN, DE ACOMETIDAS Y MEDIDORES EN EL ÁREA DE SERVICIO ZONA URBANA- SUR1514142,85514142,85"/>
    <s v="12103131218021010 5140059"/>
    <s v="546110013"/>
    <s v="SERVICIO"/>
    <s v="Común"/>
    <x v="1"/>
    <s v="No Normalizado"/>
    <s v="LICITACIÓN"/>
    <s v="SERVICIO DE CAMBIO, REUBICACIÓN Y O MANTENIMIENTO, REPARACIÓN, DE ACOMETIDAS Y MEDIDORES EN EL ÁREA DE SERVICIO ZONA URBANA- SUR"/>
    <n v="1"/>
    <n v="514142.85"/>
    <n v="514142.85"/>
    <n v="3"/>
    <x v="2"/>
    <s v="HURTADO JOSE"/>
    <n v="5282"/>
    <x v="2"/>
    <m/>
    <m/>
    <s v="Cambio de comisión técnica"/>
    <m/>
    <m/>
    <n v="0"/>
    <s v="MODIFICADO"/>
    <n v="33"/>
    <m/>
    <m/>
    <m/>
    <m/>
  </r>
  <r>
    <x v="5"/>
    <m/>
    <n v="1149"/>
    <s v="SI"/>
    <s v="CABLE DE AL AA8000 TIPO SEU_x000a_CABLEADO NEUTRO HELICOIDAL 600 V XLPE 3 X 6 AWG3541041,42502827,68"/>
    <s v="121011714780194 12103131218021010 5140031 "/>
    <s v="429420134"/>
    <s v="BIEN"/>
    <s v="Común"/>
    <x v="1"/>
    <s v="Normalizado"/>
    <s v="CATÁLOGO ELECTRÓNICO"/>
    <s v="CABLE DE AL AA8000 TIPO SEU_x000a_CABLEADO NEUTRO HELICOIDAL 600 V XLPE 3 X 6 AWG"/>
    <n v="354104"/>
    <n v="1.42"/>
    <n v="502827.68"/>
    <s v="1, 2"/>
    <x v="2"/>
    <s v="URBANO MARGARITA"/>
    <n v="22598"/>
    <x v="3"/>
    <m/>
    <m/>
    <m/>
    <m/>
    <m/>
    <n v="0"/>
    <s v="MODIFICADO"/>
    <n v="66"/>
    <m/>
    <m/>
    <m/>
    <m/>
  </r>
  <r>
    <x v="5"/>
    <m/>
    <n v="1150"/>
    <s v="SI"/>
    <s v="SERVICIO TECNICO ESPECIALIZADO PARA REGULARIZACION  DE CONTRAVENCIONES EN SUMINISTROS DE CLIENTES DE FACTURACIÓN MASIVA Y ESPECIAL DENTRO DEL ÁREA DE SERVICIO DE LA EEQ1500000500000"/>
    <s v="5300059"/>
    <s v="691110211"/>
    <s v="SERVICIO"/>
    <s v="Común"/>
    <x v="0"/>
    <s v="No Normalizado"/>
    <s v="LICITACIÓN"/>
    <s v="SERVICIO TECNICO ESPECIALIZADO PARA REGULARIZACION  DE CONTRAVENCIONES EN SUMINISTROS DE CLIENTES DE FACTURACIÓN MASIVA Y ESPECIAL DENTRO DEL ÁREA DE SERVICIO DE LA EEQ"/>
    <n v="1"/>
    <n v="500000"/>
    <n v="500000"/>
    <s v="2, 3"/>
    <x v="2"/>
    <s v="LOPEZ PABLO"/>
    <n v="5443"/>
    <x v="7"/>
    <m/>
    <m/>
    <s v="con fecha 21 de octubre, se solicita Elaboración y Formalización de Resolución de Inicio, Proceso LICBS-EEQ-GC003-2021"/>
    <m/>
    <m/>
    <n v="0"/>
    <m/>
    <m/>
    <m/>
    <m/>
    <m/>
    <m/>
  </r>
  <r>
    <x v="5"/>
    <m/>
    <n v="1151"/>
    <s v="SI"/>
    <s v="SERVICIO DE INSTALACIÓN ELÉCTRICA, INSTALACIÓN, CAMBIO Y O REUBICACIÓN DE MEDIDORES, MANTENIMIENTO DE ACOMETIDAS Y REPARACIONESEN LA ZONA PERIFÉRICA AGENCIA CONOCOTO_x000a_O EN OTROS SITIOS INDICADOS POR LA EMPRESA ELÉCTRICA QUITO DENTRO DE SU ÁREA DE SERVICIO1495422,59495422,59"/>
    <s v="121010114780100 12103131218021010 5200059"/>
    <s v="546110013"/>
    <s v="SERVICIO"/>
    <s v="Común"/>
    <x v="1"/>
    <s v="No Normalizado"/>
    <s v="LICITACIÓN"/>
    <s v="SERVICIO DE INSTALACIÓN ELÉCTRICA, INSTALACIÓN, CAMBIO Y O REUBICACIÓN DE MEDIDORES, MANTENIMIENTO DE ACOMETIDAS Y REPARACIONESEN LA ZONA PERIFÉRICA AGENCIA CONOCOTO_x000a_O EN OTROS SITIOS INDICADOS POR LA EMPRESA ELÉCTRICA QUITO DENTRO DE SU ÁREA DE SERVICIO"/>
    <n v="1"/>
    <n v="495422.59"/>
    <n v="495422.59"/>
    <n v="3"/>
    <x v="2"/>
    <s v="GUEVARA JOHANA"/>
    <n v="5288"/>
    <x v="7"/>
    <m/>
    <m/>
    <s v="19 ago 2021: se solciitó legalización de fase y se espera la reforma al PAC por cuatrimestre"/>
    <m/>
    <m/>
    <n v="0"/>
    <s v="MODIFICADO"/>
    <n v="21"/>
    <m/>
    <m/>
    <m/>
    <m/>
  </r>
  <r>
    <x v="5"/>
    <m/>
    <n v="1152"/>
    <s v="SI"/>
    <s v="SERVICIO DE INSTALACIÓN ELÉCTRICA, INSTALACIÓN, CAMBIO Y O REUBICACIÓN DE MEDIDORES, MANTENIMIENTO DE ACOMETIDAS Y REPARACIONESEN LA ZONA PERIFÉRICA AGENCIA_x000a_TUMBACO O EN OTROS SITIOS INDICADOS POR LA EMPRESA ELÉCTRICA QUITO DENTRO DE SU ÁREA DE_x000a_SERVICIO.1480459,66480459,66"/>
    <s v="121011714780194 12103131218021010 5200059"/>
    <s v="546110013"/>
    <s v="SERVICIO"/>
    <s v="Común"/>
    <x v="1"/>
    <s v="No Normalizado"/>
    <s v="COTIZACIÓN"/>
    <s v="SERVICIO DE INSTALACIÓN ELÉCTRICA, INSTALACIÓN, CAMBIO Y O REUBICACIÓN DE MEDIDORES, MANTENIMIENTO DE ACOMETIDAS Y REPARACIONESEN LA ZONA PERIFÉRICA AGENCIA_x000a_TUMBACO O EN OTROS SITIOS INDICADOS POR LA EMPRESA ELÉCTRICA QUITO DENTRO DE SU ÁREA DE_x000a_SERVICIO."/>
    <n v="1"/>
    <n v="480459.66"/>
    <n v="480459.66"/>
    <s v="1, 2"/>
    <x v="2"/>
    <s v="LOPEZ PABLO"/>
    <n v="5291"/>
    <x v="3"/>
    <m/>
    <m/>
    <s v="con fecha 28 de octubre se solicita la elaboración y formañización de contratoEEQ-DCP-2021-2299-ME"/>
    <m/>
    <m/>
    <n v="0"/>
    <m/>
    <m/>
    <m/>
    <m/>
    <m/>
    <m/>
  </r>
  <r>
    <x v="5"/>
    <m/>
    <n v="1153"/>
    <s v="SI"/>
    <s v="SERVICIO DE INSTALACIÓN ELÉCTRICA ACOMETIDA, MEDIDORES DE ENERGÍA ELÉCTRICA, CAMBIO, REUBICACIÓN Y1468039,84468039,84"/>
    <s v="121011714780194 12103131218021010"/>
    <s v="546110013"/>
    <s v="SERVICIO"/>
    <s v="Común"/>
    <x v="1"/>
    <s v="No Normalizado"/>
    <s v="COTIZACIÓN"/>
    <s v="SERVICIO DE INSTALACIÓN ELÉCTRICA ACOMETIDA, MEDIDORES DE ENERGÍA ELÉCTRICA, CAMBIO, REUBICACIÓN Y"/>
    <n v="1"/>
    <n v="468039.84"/>
    <n v="468039.84"/>
    <s v="1, 2"/>
    <x v="2"/>
    <s v="LOPEZ PABLO"/>
    <n v="5339"/>
    <x v="3"/>
    <m/>
    <m/>
    <s v="2021-10-21 se solicito resolucion de adjudicacion EEQ-DCP-2021-2233-ME"/>
    <m/>
    <m/>
    <n v="0"/>
    <m/>
    <m/>
    <m/>
    <m/>
    <m/>
    <m/>
  </r>
  <r>
    <x v="5"/>
    <m/>
    <n v="1154"/>
    <s v="SI"/>
    <s v="SERVICIO DE INSTALACIÓN ELÉCTRICA: ACOMETIDA, MEDIDORES DE ENERGÍA ELÉCTRICA, CAMBIO, REUBICACIÓN Y/O MANTENIMIENTO EN EL ÁREA DE SERVICIO ZONA URBANA SUR Y OTROS SITIOS INDICADOS POR LA EEQ1468039,84468039,84"/>
    <s v="121011714780194 12103131218021010"/>
    <s v="546110013"/>
    <s v="SERVICIO"/>
    <s v="Común"/>
    <x v="1"/>
    <s v="No Normalizado"/>
    <s v="COTIZACIÓN"/>
    <s v="SERVICIO DE INSTALACIÓN ELÉCTRICA: ACOMETIDA, MEDIDORES DE ENERGÍA ELÉCTRICA, CAMBIO, REUBICACIÓN Y/O MANTENIMIENTO EN EL ÁREA DE SERVICIO ZONA URBANA SUR Y OTROS SITIOS INDICADOS POR LA EEQ"/>
    <n v="1"/>
    <n v="468039.84"/>
    <n v="468039.84"/>
    <n v="3"/>
    <x v="2"/>
    <s v="GUEVARA JOHANA"/>
    <n v="5340"/>
    <x v="2"/>
    <m/>
    <m/>
    <s v="22 sep 2021: se devuelve reforma PAC"/>
    <m/>
    <m/>
    <n v="0"/>
    <s v="MODIFICADO"/>
    <n v="315"/>
    <d v="2021-12-27T00:00:00"/>
    <m/>
    <m/>
    <m/>
  </r>
  <r>
    <x v="5"/>
    <m/>
    <n v="1155"/>
    <s v="SI"/>
    <s v="SERVICIO DE INSTALACIÓN ELÉCTRICA: ACOMETIDA, MEDIDORES DE ENERGÍA ELÉCTRICA, CAMBIO, REUBICACIÓN Y/O MANTENIMIENTO EN EL ÁREA DE SERVICIO ZONA URBANA- SUR1468039,84468039,84"/>
    <s v="12103131218021010 121011714780194"/>
    <s v="546110013"/>
    <s v="SERVICIO"/>
    <s v="Común"/>
    <x v="1"/>
    <s v="No Normalizado"/>
    <s v="COTIZACIÓN"/>
    <s v="SERVICIO DE INSTALACIÓN ELÉCTRICA: ACOMETIDA, MEDIDORES DE ENERGÍA ELÉCTRICA, CAMBIO, REUBICACIÓN Y/O MANTENIMIENTO EN EL ÁREA DE SERVICIO ZONA URBANA- SUR"/>
    <n v="1"/>
    <n v="468039.84"/>
    <n v="468039.84"/>
    <s v="1, 2"/>
    <x v="2"/>
    <s v="LOPEZ PABLO"/>
    <n v="5313"/>
    <x v="3"/>
    <m/>
    <m/>
    <s v="EEQ-DCP-2021-2399-ME, se solicita  Declaratoria de Adjudicatario Fallido y Adjudicacion al Segundo en Orden de Prelacióndel procedimiento de contratación signado con código Nro. COTBS-EEQ-GC008-2021."/>
    <m/>
    <m/>
    <n v="0"/>
    <m/>
    <m/>
    <m/>
    <m/>
    <m/>
    <m/>
  </r>
  <r>
    <x v="5"/>
    <m/>
    <n v="1156"/>
    <s v="SI"/>
    <s v="SERVICIO DE INSTALACIÓN ELÉCTRICA  ACOMETIDA, MEDIDORES DE ENERGÍA ELÉCTRICA, CAMBIO, REUBICACIÓN Y1468039,84468039,84"/>
    <s v="12103131218021010 121011714780194"/>
    <s v="546110013"/>
    <s v="SERVICIO"/>
    <s v="Común"/>
    <x v="1"/>
    <s v="No Normalizado"/>
    <s v="COTIZACIÓN"/>
    <s v="SERVICIO DE INSTALACIÓN ELÉCTRICA  ACOMETIDA, MEDIDORES DE ENERGÍA ELÉCTRICA, CAMBIO, REUBICACIÓN Y"/>
    <n v="1"/>
    <n v="468039.84"/>
    <n v="468039.84"/>
    <s v="1, 2"/>
    <x v="2"/>
    <s v="GUEVARA JOHANA"/>
    <n v="5312"/>
    <x v="3"/>
    <m/>
    <m/>
    <s v="12 oct: se solicita resolucion de adjudicacion"/>
    <m/>
    <m/>
    <n v="0"/>
    <m/>
    <m/>
    <m/>
    <m/>
    <m/>
    <m/>
  </r>
  <r>
    <x v="5"/>
    <m/>
    <n v="1157"/>
    <s v="SI"/>
    <s v="SERVICIOS TÉCNICOS PARA CORTES Y RECONEXIONES PARA LA AGENCIA CALDERÓN O EN OTROS SITIOS INDICADOS P1397134,85397134,85"/>
    <s v="5200059"/>
    <s v="859901515"/>
    <s v="SERVICIO"/>
    <s v="Común"/>
    <x v="0"/>
    <s v="Normalizado"/>
    <s v="SUBASTA INVERSA ELECTRÓNICA"/>
    <s v="SERVICIOS TÉCNICOS PARA CORTES Y RECONEXIONES PARA LA AGENCIA CALDERÓN O EN OTROS SITIOS INDICADOS P"/>
    <n v="1"/>
    <n v="397134.85"/>
    <n v="397134.85"/>
    <s v="1, 2"/>
    <x v="2"/>
    <s v="MUÑOZ ANDREA"/>
    <n v="5324"/>
    <x v="3"/>
    <m/>
    <m/>
    <s v="Adjudicado - registro de contrato con fecha 10 de noviembre se pidio legalización contrato "/>
    <m/>
    <m/>
    <n v="0"/>
    <m/>
    <m/>
    <m/>
    <m/>
    <m/>
    <m/>
  </r>
  <r>
    <x v="5"/>
    <m/>
    <n v="1158"/>
    <s v="SI"/>
    <s v="SERVICIO DE INSTALACIÓN ELÉCTRICA, INSTALACIÓN, CAMBIO Y O REUBICACIÓN DE MEDIDORES, MANTENIMIENTO D1386450,46386450,46"/>
    <s v="121011714780194 12103131218021010 5200059"/>
    <s v="546110013"/>
    <s v="SERVICIO"/>
    <s v="Común"/>
    <x v="1"/>
    <s v="No Normalizado"/>
    <s v="COTIZACIÓN"/>
    <s v="SERVICIO DE INSTALACIÓN ELÉCTRICA, INSTALACIÓN, CAMBIO Y O REUBICACIÓN DE MEDIDORES, MANTENIMIENTO D"/>
    <n v="1"/>
    <n v="386450.46"/>
    <n v="386450.46"/>
    <s v="1, 2"/>
    <x v="2"/>
    <s v="HURTADO JOSE"/>
    <n v="5290"/>
    <x v="3"/>
    <m/>
    <m/>
    <s v="Ejecución de contrato"/>
    <m/>
    <m/>
    <n v="0"/>
    <m/>
    <m/>
    <m/>
    <m/>
    <m/>
    <m/>
  </r>
  <r>
    <x v="5"/>
    <m/>
    <n v="1158"/>
    <s v="SI"/>
    <s v="SERVICIO DE INSTALACIÓN ELÉCTRICA, INSTALACIÓN, CAMBIO Y O REUBICACIÓN DE MEDIDORES, MANTENIMIENTO D1386450,46386450,46"/>
    <s v="121011714780194 12103131218021010 5200059"/>
    <s v="546110013"/>
    <s v="SERVICIO"/>
    <s v="Común"/>
    <x v="1"/>
    <s v="No Normalizado"/>
    <s v="COTIZACIÓN"/>
    <s v="SERVICIO DE INSTALACIÓN ELÉCTRICA, INSTALACIÓN, CAMBIO Y O REUBICACIÓN DE MEDIDORES, MANTENIMIENTO D"/>
    <n v="1"/>
    <n v="237310.69"/>
    <n v="237310.69"/>
    <s v="1, 2"/>
    <x v="2"/>
    <s v="HURTADO JOSE"/>
    <n v="5315"/>
    <x v="3"/>
    <m/>
    <m/>
    <s v="Por adjudicar"/>
    <m/>
    <m/>
    <n v="0"/>
    <m/>
    <m/>
    <m/>
    <m/>
    <m/>
    <m/>
  </r>
  <r>
    <x v="5"/>
    <m/>
    <n v="1158"/>
    <s v="SI"/>
    <s v="SERVICIO DE INSTALACIÓN ELÉCTRICA, INSTALACIÓN, CAMBIO Y O REUBICACIÓN DE MEDIDORES, MANTENIMIENTO D1386450,46386450,46"/>
    <s v="121011714780194 12103131218021010 5200059"/>
    <s v="546110013"/>
    <s v="SERVICIO"/>
    <s v="Común"/>
    <x v="1"/>
    <s v="No Normalizado"/>
    <s v="COTIZACIÓN"/>
    <s v="SERVICIO DE INSTALACIÓN ELÉCTRICA, INSTALACIÓN, CAMBIO Y O REUBICACIÓN DE MEDIDORES, MANTENIMIENTO D"/>
    <n v="1"/>
    <n v="266591.46999999997"/>
    <n v="266591.46999999997"/>
    <s v="1, 2"/>
    <x v="2"/>
    <s v="RIOFRÍO PAÚL"/>
    <n v="5292"/>
    <x v="3"/>
    <m/>
    <m/>
    <s v="Registro de Contrato"/>
    <m/>
    <m/>
    <n v="0"/>
    <m/>
    <m/>
    <m/>
    <m/>
    <m/>
    <m/>
  </r>
  <r>
    <x v="5"/>
    <m/>
    <n v="1158"/>
    <s v="SI"/>
    <s v="SERVICIO DE INSTALACIÓN ELÉCTRICA, INSTALACIÓN, CAMBIO Y O REUBICACIÓN DE MEDIDORES, MANTENIMIENTO D1386450,46386450,46"/>
    <s v="12103131218021010 121010114780100 5200059"/>
    <s v="546110013"/>
    <s v="SERVICIO"/>
    <s v="Común"/>
    <x v="1"/>
    <s v="No Normalizado"/>
    <s v="COTIZACIÓN"/>
    <s v="SERVICIO DE INSTALACIÓN ELÉCTRICA, INSTALACIÓN, CAMBIO Y O REUBICACIÓN DE MEDIDORES, MANTENIMIENTO D"/>
    <n v="1"/>
    <n v="120076.35"/>
    <n v="120076.35"/>
    <s v="1, 2"/>
    <x v="2"/>
    <s v="GUEVARA JOHANA"/>
    <n v="5293"/>
    <x v="3"/>
    <m/>
    <m/>
    <s v="12 oct: esperando que llegue resolucion de adjudicación"/>
    <m/>
    <m/>
    <n v="0"/>
    <m/>
    <m/>
    <m/>
    <m/>
    <m/>
    <m/>
  </r>
  <r>
    <x v="5"/>
    <m/>
    <n v="1159"/>
    <s v="SI"/>
    <s v="SERVICIOS TÉCNICOS PARA TOMA DE LECTURAS EN LÍNEA, REPARTO DE FACTURAS Y REPARTO DE DOCUMENTOS ADICI1363223363223"/>
    <s v="5200059"/>
    <s v="859901515"/>
    <s v="SERVICIO"/>
    <s v="Común"/>
    <x v="0"/>
    <s v="Normalizado"/>
    <s v="SUBASTA INVERSA ELECTRÓNICA"/>
    <s v="SERVICIOS TÉCNICOS PARA TOMA DE LECTURAS EN LÍNEA, REPARTO DE FACTURAS Y REPARTO DE DOCUMENTOS ADICI"/>
    <n v="1"/>
    <n v="363223"/>
    <n v="363223"/>
    <s v="1, 2"/>
    <x v="2"/>
    <s v="URBANO MARGARITA"/>
    <n v="5284"/>
    <x v="3"/>
    <m/>
    <m/>
    <m/>
    <m/>
    <m/>
    <n v="0"/>
    <m/>
    <m/>
    <m/>
    <m/>
    <m/>
    <m/>
  </r>
  <r>
    <x v="5"/>
    <m/>
    <n v="1159"/>
    <s v="SI"/>
    <s v="SERVICIOS TÉCNICOS PARA TOMA DE LECTURAS EN LÍNEA, REPARTO DE FACTURAS Y REPARTO DE DOCUMENTOS ADICI1363223363223"/>
    <s v="5200059"/>
    <s v="859901515"/>
    <s v="SERVICIO"/>
    <s v="Común"/>
    <x v="0"/>
    <s v="Normalizado"/>
    <s v="SUBASTA INVERSA ELECTRÓNICA"/>
    <s v="SERVICIOS TÉCNICOS PARA TOMA DE LECTURAS EN LÍNEA, REPARTO DE FACTURAS Y REPARTO DE DOCUMENTOS ADICI"/>
    <n v="1"/>
    <n v="156485.4"/>
    <n v="156485.4"/>
    <s v="1, 2"/>
    <x v="2"/>
    <s v="LARCO DIMARY"/>
    <n v="5285"/>
    <x v="3"/>
    <m/>
    <m/>
    <s v="22 mayo 2021 se notifica al administrador del contrato el estado de proceso en Ejecución del contrato para que continue la etapa contractual"/>
    <m/>
    <m/>
    <n v="0"/>
    <m/>
    <m/>
    <m/>
    <m/>
    <m/>
    <m/>
  </r>
  <r>
    <x v="5"/>
    <m/>
    <n v="1159"/>
    <s v="SI"/>
    <s v="SERVICIOS TÉCNICOS PARA TOMA DE LECTURAS EN LÍNEA, REPARTO DE FACTURAS Y REPARTO DE DOCUMENTOS ADICI1363223363223"/>
    <s v="5200059"/>
    <s v="859901515"/>
    <s v="SERVICIO"/>
    <s v="Común"/>
    <x v="0"/>
    <s v="Normalizado"/>
    <s v="SUBASTA INVERSA ELECTRÓNICA"/>
    <s v="SERVICIOS TÉCNICOS PARA TOMA DE LECTURAS EN LÍNEA, REPARTO DE FACTURAS Y REPARTO DE DOCUMENTOS ADICI"/>
    <n v="1"/>
    <n v="173801.98"/>
    <n v="173801.98"/>
    <s v="1, 2"/>
    <x v="2"/>
    <s v="MUÑOZ ANDREA"/>
    <n v="5286"/>
    <x v="3"/>
    <m/>
    <m/>
    <s v="Adjudicado - registro de contrato "/>
    <m/>
    <m/>
    <n v="0"/>
    <m/>
    <m/>
    <m/>
    <m/>
    <m/>
    <m/>
  </r>
  <r>
    <x v="5"/>
    <m/>
    <n v="1160"/>
    <s v="SI"/>
    <s v="SERVICIOS TÉCNICOS PARA CORTES Y RECONEXIONES PARA LA AGENCIA CONOCOTO O EN OTROS SITIOS INDICADOS P1340195,44340195,44"/>
    <s v="5200059"/>
    <s v="859901515"/>
    <s v="SERVICIO"/>
    <s v="Común"/>
    <x v="0"/>
    <s v="Normalizado"/>
    <s v="SUBASTA INVERSA ELECTRÓNICA"/>
    <s v="SERVICIOS TÉCNICOS PARA CORTES Y RECONEXIONES PARA LA AGENCIA CONOCOTO O EN OTROS SITIOS INDICADOS P"/>
    <n v="1"/>
    <n v="340195.44"/>
    <n v="340195.44"/>
    <s v="1, 2"/>
    <x v="2"/>
    <s v="LARCO DIMARY"/>
    <n v="5323"/>
    <x v="5"/>
    <m/>
    <m/>
    <s v="27 de octubre 2021 informe de recomendación de adjudicacion, no se puede continuar por publicación de reclamo al SERCOP "/>
    <m/>
    <m/>
    <n v="0"/>
    <m/>
    <m/>
    <m/>
    <m/>
    <m/>
    <m/>
  </r>
  <r>
    <x v="5"/>
    <m/>
    <n v="1161"/>
    <s v="SI"/>
    <s v="SERVICIOS TÉCNICOS PARA CORTES Y RECONEXIONES PARA LA AGENCIA TUMBACO O EN OTROS SITIOS INDICADOS PO1331487,85331487,85"/>
    <s v="5200059"/>
    <s v="859901515"/>
    <s v="SERVICIO"/>
    <s v="Común"/>
    <x v="0"/>
    <s v="Normalizado"/>
    <s v="SUBASTA INVERSA ELECTRÓNICA"/>
    <s v="SERVICIOS TÉCNICOS PARA CORTES Y RECONEXIONES PARA LA AGENCIA TUMBACO O EN OTROS SITIOS INDICADOS PO"/>
    <n v="1"/>
    <n v="331487.84999999998"/>
    <n v="331487.84999999998"/>
    <s v="1, 2"/>
    <x v="2"/>
    <s v="TIPANTA TANIA"/>
    <n v="5326"/>
    <x v="3"/>
    <m/>
    <m/>
    <s v="DCP solicitó elaboración de Resolución de adjudicación"/>
    <m/>
    <m/>
    <n v="0"/>
    <m/>
    <m/>
    <m/>
    <m/>
    <m/>
    <m/>
  </r>
  <r>
    <x v="5"/>
    <m/>
    <n v="1162"/>
    <s v="SI"/>
    <s v="SERVICIO DE INSTALACIÓN ELÉCTRICA; INSTALACIÓN, CAMBIO Y/O REUBICACIÓN DE MEDIDORES, MANTENIMIENTO DE ACOMETIDAS Y REPARACIONES EN LA ZONA PERIFÉRICA AGENCIA EL QUINCHE, PUELLARO O EN OTROS SITIOS INDICADOS POR LA EMPRESA ELÉCTRICA QUITO1295200295200"/>
    <s v="121011714780194_x000a_12103131218021010_x000a_5200059"/>
    <n v="546110013"/>
    <s v="SERVICIO"/>
    <s v="Común"/>
    <x v="1"/>
    <m/>
    <s v="COTIZACIÓN"/>
    <s v="SERVICIO DE INSTALACIÓN ELÉCTRICA; INSTALACIÓN, CAMBIO Y/O REUBICACIÓN DE MEDIDORES, MANTENIMIENTO DE ACOMETIDAS Y REPARACIONES EN LA ZONA PERIFÉRICA AGENCIA EL QUINCHE, PUELLARO O EN OTROS SITIOS INDICADOS POR LA EMPRESA ELÉCTRICA QUITO"/>
    <n v="1"/>
    <n v="295200"/>
    <n v="295200"/>
    <n v="3"/>
    <x v="2"/>
    <s v="MUÑOZ ANDREA"/>
    <n v="5568"/>
    <x v="7"/>
    <m/>
    <m/>
    <s v="El AR remite información para revisión el 04 de noviembre 2021"/>
    <n v="1"/>
    <n v="295200"/>
    <n v="295200"/>
    <s v="INCLUSIÓN"/>
    <n v="22"/>
    <m/>
    <m/>
    <m/>
    <m/>
  </r>
  <r>
    <x v="5"/>
    <m/>
    <n v="1163"/>
    <s v="SI"/>
    <s v="DISYUNTOR TERMOMAGNETICO BIPOLAR 40 A, ICC 10 KA.  BREAKER PARA RIEL320008,66277120"/>
    <s v="121011714780194 12103131218021010 "/>
    <s v="462120111"/>
    <s v="BIEN"/>
    <s v="Común"/>
    <x v="1"/>
    <s v="Normalizado"/>
    <s v="SUBASTA INVERSA ELECTRÓNICA"/>
    <s v="DISYUNTOR TERMOMAGNETICO BIPOLAR 40 A, ICC 10 KA.  BREAKER PARA RIEL"/>
    <n v="32000"/>
    <n v="8.66"/>
    <n v="277120"/>
    <s v="2, 3"/>
    <x v="2"/>
    <s v="HURTADO JOSE"/>
    <n v="22800"/>
    <x v="2"/>
    <m/>
    <m/>
    <s v="Devuelta"/>
    <m/>
    <m/>
    <n v="0"/>
    <s v="MODIFICADO"/>
    <n v="120"/>
    <m/>
    <m/>
    <m/>
    <m/>
  </r>
  <r>
    <x v="5"/>
    <m/>
    <n v="1165"/>
    <s v="SI"/>
    <s v="SERVICIOS TÉCNICOS PARA CORTES Y RECONEXIONES PARA LA AGENCIA SANGOLQUI O EN OTROS SITIOS INDICADOS 1262142,53262142,53"/>
    <s v="5200059"/>
    <s v="859901515"/>
    <s v="SERVICIO"/>
    <s v="Común"/>
    <x v="0"/>
    <s v="Normalizado"/>
    <s v="SUBASTA INVERSA ELECTRÓNICA"/>
    <s v="SERVICIOS TÉCNICOS PARA CORTES Y RECONEXIONES PARA LA AGENCIA SANGOLQUI O EN OTROS SITIOS INDICADOS "/>
    <n v="1"/>
    <n v="262142.53"/>
    <n v="262142.53"/>
    <s v="1, 2"/>
    <x v="2"/>
    <s v="RIOFRÍO PAÚL"/>
    <n v="5325"/>
    <x v="3"/>
    <m/>
    <m/>
    <s v="18/10/2021 Se solicita Resolución de Adjudicación"/>
    <m/>
    <m/>
    <n v="0"/>
    <m/>
    <m/>
    <m/>
    <m/>
    <m/>
    <m/>
  </r>
  <r>
    <x v="5"/>
    <m/>
    <n v="1166"/>
    <s v="SI"/>
    <s v="CONT. ENERG. EST. SOLIDO TRIF, 4H, 3 X 120   480V, 30 200A, CL 0.2, AC900288,47259623"/>
    <s v="121011714780194 12103131218021010 5140031 "/>
    <s v="482630212"/>
    <s v="BIEN"/>
    <s v="Común"/>
    <x v="1"/>
    <s v="Normalizado"/>
    <s v="SUBASTA INVERSA ELECTRÓNICA"/>
    <s v="CONT. ENERG. EST. SOLIDO TRIF, 4H, 3 X 120   480V, 30 200A, CL 0.2, AC"/>
    <n v="900"/>
    <n v="288.47000000000003"/>
    <n v="259623.00000000003"/>
    <n v="3"/>
    <x v="2"/>
    <s v="LOPEZ PABLO"/>
    <n v="22931"/>
    <x v="5"/>
    <m/>
    <m/>
    <s v="11/11/2021: DCP remitió área usuaria para legalización de Fase preparatoria"/>
    <m/>
    <m/>
    <n v="0"/>
    <s v="MODIFICADO"/>
    <n v="33"/>
    <m/>
    <m/>
    <m/>
    <m/>
  </r>
  <r>
    <x v="5"/>
    <m/>
    <n v="1167"/>
    <s v="SI"/>
    <s v="SERVICIOS TÉCNICOS PARA CORTES Y RECONEXIONES PARA LAS AGENCIA EL QUINCHE Y PUELLARO O EN OTROS SITI1247138,49247138,49"/>
    <s v="5200059"/>
    <s v="859901515"/>
    <s v="SERVICIO"/>
    <s v="Común"/>
    <x v="0"/>
    <s v="Normalizado"/>
    <s v="SUBASTA INVERSA ELECTRÓNICA"/>
    <s v="SERVICIOS TÉCNICOS PARA CORTES Y RECONEXIONES PARA LAS AGENCIA EL QUINCHE Y PUELLARO O EN OTROS SITI"/>
    <n v="1"/>
    <n v="247138.49"/>
    <n v="247138.49"/>
    <s v="2, 3"/>
    <x v="2"/>
    <s v="MUÑOZ ANDREA"/>
    <n v="5330"/>
    <x v="5"/>
    <m/>
    <m/>
    <s v="Fecha prevista de publicación 15 de noviembre de 2021"/>
    <m/>
    <m/>
    <n v="0"/>
    <m/>
    <m/>
    <m/>
    <m/>
    <m/>
    <m/>
  </r>
  <r>
    <x v="5"/>
    <m/>
    <n v="1169"/>
    <s v="SI"/>
    <s v="SERVICIO DE INSTALACIÓN ELÉCTRICA: CAMBIO Y REUBICACIÓN DE MEDIDORES; CAMBIO, REUBICACIÓN Y MANTENIMIENTO DE ACOMETIDAS EN LA ZONA PERIFÉRICA PARA LAS AGENCIAS CONOCOTOSANGOLQUI - MACHACHI Y EN OTROS SITIOS INDICADOS POR LA EEQ DENTRO DE SU ÁREA DE SERVICIO.1220228220228"/>
    <s v="12103131218021010"/>
    <s v="546110013"/>
    <s v="SERVICIO"/>
    <s v="Común"/>
    <x v="1"/>
    <s v="No Normalizado"/>
    <s v="COTIZACIÓN"/>
    <s v="SERVICIO DE INSTALACIÓN ELÉCTRICA: CAMBIO Y REUBICACIÓN DE MEDIDORES; CAMBIO, REUBICACIÓN Y MANTENIMIENTO DE ACOMETIDAS EN LA ZONA PERIFÉRICA PARA LAS AGENCIAS CONOCOTOSANGOLQUI - MACHACHI Y EN OTROS SITIOS INDICADOS POR LA EEQ DENTRO DE SU ÁREA DE SERVICIO."/>
    <n v="1"/>
    <n v="220228"/>
    <n v="220228"/>
    <n v="3"/>
    <x v="3"/>
    <s v="HURTADO JOSE"/>
    <n v="5294"/>
    <x v="5"/>
    <m/>
    <m/>
    <s v="11 nov 2021 publicación"/>
    <m/>
    <m/>
    <n v="0"/>
    <s v="MODIFICADO"/>
    <n v="21"/>
    <m/>
    <m/>
    <m/>
    <m/>
  </r>
  <r>
    <x v="5"/>
    <m/>
    <n v="1170"/>
    <s v="SI"/>
    <s v="SERVICIO DE INSTALACIÓN ELÉCTRICA: CAMBIO Y REUBICACIÓN DE MEDIDORES; CAMBIO, REUBICACIÓN Y MANTENIMIENTO DE ACOMETIDAS EN LA ZONA PERIFÉRICA PARA LAS SAN ANTONIO - PEDRO VICENTE MALDONADO - NANEGALITO Y EN OTROS SITIOS INDICADOS POR LA EEQ DENTRO DE SU ÁREA DE SERVICIO1220228220228"/>
    <s v="12103131218021010"/>
    <s v="546110013"/>
    <s v="SERVICIO"/>
    <s v="Común"/>
    <x v="1"/>
    <s v="No Normalizado"/>
    <s v="COTIZACIÓN"/>
    <s v="SERVICIO DE INSTALACIÓN ELÉCTRICA: CAMBIO Y REUBICACIÓN DE MEDIDORES; CAMBIO, REUBICACIÓN Y MANTENIMIENTO DE ACOMETIDAS EN LA ZONA PERIFÉRICA PARA LAS SAN ANTONIO - PEDRO VICENTE MALDONADO - NANEGALITO Y EN OTROS SITIOS INDICADOS POR LA EEQ DENTRO DE SU ÁREA DE SERVICIO"/>
    <n v="1"/>
    <n v="220228"/>
    <n v="220228"/>
    <n v="3"/>
    <x v="3"/>
    <s v="GUEVARA JOHANA"/>
    <n v="5295"/>
    <x v="5"/>
    <m/>
    <m/>
    <s v="28 oct: se solicita resolucion de inicio"/>
    <m/>
    <m/>
    <n v="0"/>
    <s v="MODIFICADO"/>
    <n v="21"/>
    <m/>
    <m/>
    <m/>
    <m/>
  </r>
  <r>
    <x v="5"/>
    <m/>
    <n v="1171"/>
    <s v="SI"/>
    <s v="SERVICIO DE INSTALACIÓN ELÉCTRICA CAMBIO Y REUBICACIÓN DE MEDIDORES, CAMBIO, REUBICACIÓN Y MANTENIM1220228220228"/>
    <s v="12103131218021010"/>
    <s v="546110013"/>
    <s v="SERVICIO"/>
    <s v="Común"/>
    <x v="1"/>
    <s v="No Normalizado"/>
    <s v="COTIZACIÓN"/>
    <s v="SERVICIO DE INSTALACIÓN ELÉCTRICA CAMBIO Y REUBICACIÓN DE MEDIDORES, CAMBIO, REUBICACIÓN Y MANTENIM"/>
    <n v="1"/>
    <n v="220228"/>
    <n v="220228"/>
    <n v="3"/>
    <x v="3"/>
    <s v="HURTADO JOSE"/>
    <n v="5296"/>
    <x v="7"/>
    <m/>
    <m/>
    <s v="Preguntas, respuestas y aclaraciones"/>
    <m/>
    <m/>
    <n v="0"/>
    <s v="MODIFICADO"/>
    <n v="21"/>
    <m/>
    <m/>
    <m/>
    <m/>
  </r>
  <r>
    <x v="5"/>
    <m/>
    <n v="1172"/>
    <s v="SI"/>
    <s v="SERVICIO TÉCNICO ESPECIALIZADO PARA LA VERIFICACIÓN, CONTROL  Y ACTUALIZACIÓN EN EL SISTEMA COMERCIA1216559,8216559,8"/>
    <s v="5110059"/>
    <s v="8599015112"/>
    <s v="SERVICIO"/>
    <s v="Común"/>
    <x v="0"/>
    <s v="No Normalizado"/>
    <s v="COTIZACIÓN"/>
    <s v="SERVICIO TÉCNICO ESPECIALIZADO PARA LA VERIFICACIÓN, CONTROL  Y ACTUALIZACIÓN EN EL SISTEMA COMERCIA"/>
    <n v="1"/>
    <n v="216559.8"/>
    <m/>
    <s v="1, 2"/>
    <x v="2"/>
    <m/>
    <n v="5311"/>
    <x v="1"/>
    <m/>
    <m/>
    <s v="La Solicitud de Servicio Nro: 5311, Se devuelve por reforma al objeto de contratación y al monto."/>
    <m/>
    <m/>
    <n v="0"/>
    <s v="ELIMINADO"/>
    <n v="315"/>
    <d v="2021-12-27T00:00:00"/>
    <m/>
    <m/>
    <m/>
  </r>
  <r>
    <x v="5"/>
    <m/>
    <n v="1172"/>
    <s v="SI"/>
    <s v="SERVICIO TÉCNICO ESPECIALIZADO PARA LA VERIFICACIÓN, CONTROL  Y ACTUALIZACIÓN EN EL SISTEMA COMERCIA1216559,8216559,8"/>
    <s v="5110059"/>
    <s v="8599015112"/>
    <s v="SERVICIO"/>
    <s v="Común"/>
    <x v="0"/>
    <s v="No Normalizado"/>
    <s v="COTIZACIÓN"/>
    <s v="SERVICIO TÉCNICO ESPECIALIZADO PARA LA VERIFICACIÓN, CONTROL  Y ACTUALIZACIÓN EN EL SISTEMA COMERCIA"/>
    <n v="1"/>
    <n v="216556.7"/>
    <m/>
    <s v="1, 2"/>
    <x v="1"/>
    <s v="LOPEZ PABLO"/>
    <m/>
    <x v="1"/>
    <m/>
    <m/>
    <m/>
    <m/>
    <m/>
    <n v="0"/>
    <s v="ELIMINADO"/>
    <n v="315"/>
    <d v="2021-12-27T00:00:00"/>
    <m/>
    <m/>
    <m/>
  </r>
  <r>
    <x v="5"/>
    <m/>
    <n v="1174"/>
    <s v="SI"/>
    <s v="SERVICIOS TÉCNICOS PARA CORTES Y RECONEXIONES PARA LA AGENCIA SAN ANTONIO O EN OTROS SITIOS INDICADO1178440,4178440,4"/>
    <s v="5200059"/>
    <s v="859901515"/>
    <s v="SERVICIO"/>
    <s v="Común"/>
    <x v="0"/>
    <s v="Normalizado"/>
    <s v="SUBASTA INVERSA ELECTRÓNICA"/>
    <s v="SERVICIOS TÉCNICOS PARA CORTES Y RECONEXIONES PARA LA AGENCIA SAN ANTONIO O EN OTROS SITIOS INDICADO"/>
    <n v="1"/>
    <n v="178440.4"/>
    <n v="178440.4"/>
    <s v="1, 2"/>
    <x v="2"/>
    <s v="MUÑOZ ANDREA"/>
    <n v="5328"/>
    <x v="3"/>
    <m/>
    <m/>
    <s v="Por adjudicar, pendiente informe de recomendación "/>
    <m/>
    <m/>
    <n v="0"/>
    <m/>
    <m/>
    <m/>
    <m/>
    <m/>
    <m/>
  </r>
  <r>
    <x v="5"/>
    <m/>
    <n v="1175"/>
    <s v="SI"/>
    <s v="SERVICIOS TÉCNICOS PARA CORTES Y RECONEXIONES PARA LA AGENCIA MACHACHI O EN OTROS SITIOS INDICADOS P1176137,29176137,29"/>
    <s v="5200059"/>
    <s v="859901515"/>
    <s v="SERVICIO"/>
    <s v="Común"/>
    <x v="0"/>
    <s v="Normalizado"/>
    <s v="SUBASTA INVERSA ELECTRÓNICA"/>
    <s v="SERVICIOS TÉCNICOS PARA CORTES Y RECONEXIONES PARA LA AGENCIA MACHACHI O EN OTROS SITIOS INDICADOS P"/>
    <n v="1"/>
    <n v="176137.29"/>
    <n v="176137.29"/>
    <s v="1, 2"/>
    <x v="2"/>
    <s v="TIPANTA TANIA"/>
    <n v="5327"/>
    <x v="3"/>
    <m/>
    <s v="Por Adjudicar - con reclamo Sr. Napoleón Páramo"/>
    <s v="Por Adjudicar - con reclamo Sr. Napoleón Páramo"/>
    <m/>
    <m/>
    <n v="0"/>
    <m/>
    <m/>
    <m/>
    <m/>
    <m/>
    <m/>
  </r>
  <r>
    <x v="5"/>
    <m/>
    <n v="1177"/>
    <s v="SI"/>
    <s v="SERVICIO DE TRANSMISIÓN DE DATOS GPRS1173696173696"/>
    <s v="5300059"/>
    <s v="841310011"/>
    <s v="SERVICIO"/>
    <s v="Especial"/>
    <x v="0"/>
    <m/>
    <s v="CONTRATOS ENTRE ENTIDADES PÚBLICAS O SUS SUBSIDIARIAS"/>
    <s v="SERVICIO DE TRANSMISIÓN DE DATOS GPRS"/>
    <n v="1"/>
    <n v="173696"/>
    <n v="173696"/>
    <s v="1, 2"/>
    <x v="2"/>
    <s v="MERINO MAURICIO"/>
    <n v="5283"/>
    <x v="3"/>
    <m/>
    <m/>
    <s v="Registrado Contrato"/>
    <m/>
    <m/>
    <n v="0"/>
    <m/>
    <m/>
    <m/>
    <m/>
    <m/>
    <m/>
  </r>
  <r>
    <x v="6"/>
    <m/>
    <n v="1178"/>
    <s v="SI"/>
    <s v="CABLE DE CU, CABLEADO, 600 V, THHN  8 AWG, 7 HILOS1680891,02171450,78"/>
    <s v="12103121217026103 7430031 "/>
    <n v="463400187"/>
    <s v="BIEN"/>
    <s v="Común"/>
    <x v="1"/>
    <s v="Normalizado"/>
    <s v="CATÁLOGO ELECTRÓNICO"/>
    <s v="CABLE DE CU, CABLEADO, 600 V, THHN  8 AWG, 7 HILOS"/>
    <n v="7000"/>
    <n v="1.02"/>
    <n v="7140"/>
    <n v="3"/>
    <x v="2"/>
    <m/>
    <n v="22939"/>
    <x v="8"/>
    <m/>
    <m/>
    <m/>
    <n v="7000"/>
    <n v="1.02"/>
    <n v="7140"/>
    <s v="MODIFICADO"/>
    <n v="244"/>
    <m/>
    <m/>
    <m/>
    <m/>
  </r>
  <r>
    <x v="5"/>
    <m/>
    <n v="1178"/>
    <s v="SI"/>
    <s v="CABLE DE CU, CABLEADO, 600 V, THHN  8 AWG, 7 HILOS1680891,02171450,78"/>
    <s v="121011714780194 12103131218021010 5140031 "/>
    <s v="463400187"/>
    <s v="BIEN"/>
    <s v="Común"/>
    <x v="1"/>
    <s v="Normalizado"/>
    <s v="CATÁLOGO ELECTRÓNICO"/>
    <s v="CABLE DE CU, CABLEADO, 600 V, THHN  8 AWG, 7 HILOS"/>
    <n v="168089"/>
    <n v="1.02"/>
    <n v="171450.78"/>
    <s v="1, 2"/>
    <x v="2"/>
    <m/>
    <n v="22509"/>
    <x v="3"/>
    <m/>
    <m/>
    <s v="CE-20210001990420 INCABLE SA"/>
    <m/>
    <m/>
    <n v="0"/>
    <m/>
    <m/>
    <m/>
    <m/>
    <m/>
    <m/>
  </r>
  <r>
    <x v="5"/>
    <m/>
    <n v="1180"/>
    <s v="SI"/>
    <s v="MEDIDOR ELECTRÓNICO DE ENERGÍA ACTIVA TRES FASES 4 HILOS, CON PUERTO D390737,1144949,7"/>
    <s v="121011714780194 12103131218021010 5140031 "/>
    <s v="482630212"/>
    <s v="BIEN"/>
    <s v="Común"/>
    <x v="1"/>
    <s v="Normalizado"/>
    <s v="SUBASTA INVERSA ELECTRÓNICA"/>
    <s v="MEDIDOR ELECTRÓNICO DE ENERGÍA ACTIVA TRES FASES 4 HILOS, CON PUERTO D"/>
    <n v="3907"/>
    <n v="37.1"/>
    <m/>
    <n v="3"/>
    <x v="1"/>
    <m/>
    <m/>
    <x v="1"/>
    <m/>
    <m/>
    <m/>
    <m/>
    <m/>
    <n v="0"/>
    <s v="ELIMINADO"/>
    <s v="33  0135"/>
    <d v="2021-10-27T00:00:00"/>
    <m/>
    <m/>
    <m/>
  </r>
  <r>
    <x v="5"/>
    <m/>
    <n v="1181"/>
    <s v="SI"/>
    <s v="CONECTOR RS 25 BIMETALICO ALUMINIO COBRE IP68 50 95MM2 6 25MM2325240130080"/>
    <s v="121011714780194 12103131218021010 "/>
    <s v="4299905230"/>
    <s v="BIEN"/>
    <s v="Común"/>
    <x v="1"/>
    <s v="Normalizado"/>
    <s v="SUBASTA INVERSA ELECTRÓNICA"/>
    <s v="CONECTOR RS 25 BIMETALICO ALUMINIO COBRE IP68 50 95MM2 6 25MM2"/>
    <n v="3252"/>
    <n v="40"/>
    <m/>
    <n v="3"/>
    <x v="2"/>
    <s v="TIPANTA TANIA"/>
    <n v="22518"/>
    <x v="1"/>
    <m/>
    <m/>
    <m/>
    <m/>
    <m/>
    <n v="0"/>
    <s v="ELIMINADO"/>
    <n v="315"/>
    <d v="2021-12-27T00:00:00"/>
    <m/>
    <m/>
    <m/>
  </r>
  <r>
    <x v="5"/>
    <m/>
    <n v="1182"/>
    <s v="SI"/>
    <s v="FISCALIZACIÓN DE CONTRATOS DE CONTROL DE PÉRDIDAS COMERCIALES MEDIANTE CAMBIO DE SISTEMAS DE_x000a_MEDICIÓN, FACTURACIÓN MASIVA Y OTROS PROYECTOS1127969,28127969,28"/>
    <s v="12103161218021013"/>
    <n v="839900114"/>
    <s v="CONSULTORÍA"/>
    <s v="Común"/>
    <x v="1"/>
    <m/>
    <s v="LISTA CORTA"/>
    <s v="FISCALIZACIÓN DE CONTRATOS DE CONTROL DE PÉRDIDAS COMERCIALES MEDIANTE CAMBIO DE SISTEMAS DE_x000a_MEDICIÓN, FACTURACIÓN MASIVA Y OTROS PROYECTOS"/>
    <n v="1"/>
    <n v="127969.28"/>
    <n v="127969.28"/>
    <n v="3"/>
    <x v="2"/>
    <m/>
    <n v="5573"/>
    <x v="7"/>
    <m/>
    <m/>
    <s v="09/11/2021: Envío al área usuaria de las observaciones de fase preparatoria y estudio de mercado"/>
    <m/>
    <m/>
    <n v="0"/>
    <s v="INCLUSIÓN"/>
    <n v="22"/>
    <m/>
    <m/>
    <m/>
    <m/>
  </r>
  <r>
    <x v="5"/>
    <m/>
    <n v="1183"/>
    <s v="SI"/>
    <s v="CONECTOR TIPO GOLPE PARA CABLE 6 AWG A VARILLA 5 8 PULG.173317,01121490,31"/>
    <s v="121010114780100 "/>
    <s v="4299905230"/>
    <s v="BIEN"/>
    <s v="Común"/>
    <x v="1"/>
    <s v="Normalizado"/>
    <s v="SUBASTA INVERSA ELECTRÓNICA"/>
    <s v="CONECTOR TIPO GOLPE PARA CABLE 6 AWG A VARILLA 5 8 PULG."/>
    <n v="17331"/>
    <n v="7.01"/>
    <n v="121490.31"/>
    <n v="3"/>
    <x v="2"/>
    <s v="ANDRADE OLGA"/>
    <n v="23016"/>
    <x v="2"/>
    <m/>
    <m/>
    <e v="#N/A"/>
    <m/>
    <m/>
    <n v="0"/>
    <s v="MODIFICADO"/>
    <n v="33"/>
    <m/>
    <m/>
    <m/>
    <m/>
  </r>
  <r>
    <x v="5"/>
    <m/>
    <n v="1185"/>
    <s v="SI"/>
    <s v="MULTICONDUCTOR ANTIHURTO DE ALEACION AL AA 8000, AISLAMIENTO XLPE, CHA556102,11117337,1"/>
    <s v="121011714780194 12103131218021010 5140031 "/>
    <s v="429420133"/>
    <s v="BIEN"/>
    <s v="Común"/>
    <x v="1"/>
    <s v="Normalizado"/>
    <s v="SUBASTA INVERSA ELECTRÓNICA"/>
    <s v="MULTICONDUCTOR ANTIHURTO DE ALEACION AL AA 8000, AISLAMIENTO XLPE, CHA"/>
    <n v="55610"/>
    <n v="1.85"/>
    <n v="102878.5"/>
    <n v="3"/>
    <x v="2"/>
    <s v="LARCO DIMARY"/>
    <n v="22741"/>
    <x v="4"/>
    <m/>
    <m/>
    <s v="Elaboracion de Informe de Recomendación de Desierto, Se solicitara Resolucion de desierto"/>
    <m/>
    <m/>
    <n v="0"/>
    <s v="MODIFICADO"/>
    <s v="120 0315"/>
    <d v="2021-12-27T00:00:00"/>
    <m/>
    <m/>
    <m/>
  </r>
  <r>
    <x v="5"/>
    <m/>
    <n v="1185"/>
    <s v="SI"/>
    <s v="MULTICONDUCTOR ANTIHURTO DE ALEACION AL AA 8000, AISLAMIENTO XLPE, CHA556102,11117337,1"/>
    <s v="121011714780194 12103131218021010 "/>
    <s v="429420115"/>
    <s v="BIEN"/>
    <s v="Común"/>
    <x v="1"/>
    <s v="Normalizado"/>
    <s v="SUBASTA INVERSA ELECTRÓNICA"/>
    <s v="MULTICONDUCTOR ANTIHURTO DE ALEACION AL AA 8000, AISLAMIENTO XLPE, CHA"/>
    <n v="4800"/>
    <n v="3.8"/>
    <n v="18240"/>
    <n v="3"/>
    <x v="2"/>
    <s v="LARCO DIMARY"/>
    <n v="22741"/>
    <x v="4"/>
    <m/>
    <m/>
    <s v="Elaboracion de Informe de Recomendación de Desierto, Se solicitara Resolucion de desierto"/>
    <m/>
    <m/>
    <n v="0"/>
    <s v="MODIFICADO"/>
    <s v="120 0315"/>
    <d v="2021-12-27T00:00:00"/>
    <m/>
    <m/>
    <m/>
  </r>
  <r>
    <x v="5"/>
    <m/>
    <n v="1186"/>
    <s v="SI"/>
    <s v="FUENTE TRIFÁSICA  DE VOLTAJE Y CORRIENTE MAS ACCESORIOS PARA LA CALIBR1114890114890"/>
    <s v="1210120147100110 "/>
    <s v="4612200110"/>
    <s v="BIEN"/>
    <s v="Especial"/>
    <x v="1"/>
    <m/>
    <s v="REPUESTOS O ACCESORIOS"/>
    <s v="FUENTE TRIFÁSICA  DE VOLTAJE Y CORRIENTE MAS ACCESORIOS PARA LA CALIBR"/>
    <n v="1"/>
    <n v="114890"/>
    <m/>
    <s v="1, 2"/>
    <x v="1"/>
    <m/>
    <m/>
    <x v="1"/>
    <m/>
    <m/>
    <m/>
    <m/>
    <m/>
    <n v="0"/>
    <s v="ELIMINADO"/>
    <n v="315"/>
    <d v="2021-12-27T00:00:00"/>
    <m/>
    <m/>
    <m/>
  </r>
  <r>
    <x v="5"/>
    <m/>
    <n v="1187"/>
    <s v="SI"/>
    <s v="SERVICIOS TÉCNICOS PARA CORTES Y RECONEXIONES PARA LA AGENCIA PEDRO VICENTE MALDONADO, NANEGALITO O 198941,3998941,39"/>
    <s v="5200059"/>
    <s v="859901515"/>
    <s v="SERVICIO"/>
    <s v="Común"/>
    <x v="0"/>
    <s v="Normalizado"/>
    <s v="SUBASTA INVERSA ELECTRÓNICA"/>
    <s v="SERVICIOS TÉCNICOS PARA CORTES Y RECONEXIONES PARA LA AGENCIA PEDRO VICENTE MALDONADO, NANEGALITO O "/>
    <n v="1"/>
    <n v="98941.39"/>
    <n v="98941.39"/>
    <s v="1, 2"/>
    <x v="2"/>
    <s v="ANDRADE OLGA"/>
    <n v="5331"/>
    <x v="3"/>
    <m/>
    <m/>
    <s v="23 sep 2021: se remite reclamo a la Comisión Técnica, aun no hay respuesta_x000a_- Solicitud de elaboración de contrato 08/11/2021"/>
    <m/>
    <m/>
    <n v="0"/>
    <m/>
    <m/>
    <m/>
    <m/>
    <m/>
    <m/>
  </r>
  <r>
    <x v="5"/>
    <m/>
    <n v="1188"/>
    <s v="SI"/>
    <s v="BASE METALICA TIPO SOCKET PARA CONTADOR ELECTRONICO TRIFASICO, CLASE 0100090,2590250"/>
    <s v="121011714780194 12103131218021010 "/>
    <s v="462200132"/>
    <s v="BIEN"/>
    <s v="Común"/>
    <x v="1"/>
    <s v="Normalizado"/>
    <s v="SUBASTA INVERSA ELECTRÓNICA"/>
    <s v="BASE METALICA TIPO SOCKET PARA CONTADOR ELECTRONICO TRIFASICO, CLASE 0"/>
    <n v="1000"/>
    <n v="90.25"/>
    <n v="90250"/>
    <n v="3"/>
    <x v="2"/>
    <s v="LOPEZ PABLO"/>
    <n v="22931"/>
    <x v="5"/>
    <m/>
    <m/>
    <s v="11/11/2021: DCP remitió área usuaria para legalización de Fase preparatoria"/>
    <m/>
    <m/>
    <n v="0"/>
    <s v="MODIFICADO"/>
    <n v="33"/>
    <m/>
    <m/>
    <m/>
    <m/>
  </r>
  <r>
    <x v="5"/>
    <m/>
    <n v="1189"/>
    <s v="SI"/>
    <s v="LABORATORIO MOVIL19000090000"/>
    <s v="12103131218021010 "/>
    <s v="491190914"/>
    <s v="BIEN"/>
    <s v="Común"/>
    <x v="1"/>
    <s v="Normalizado"/>
    <s v="SUBASTA INVERSA ELECTRÓNICA"/>
    <s v="LABORATORIO MOVIL"/>
    <n v="1"/>
    <n v="90000"/>
    <n v="90000"/>
    <n v="3"/>
    <x v="2"/>
    <s v="ANDRADE OLGA"/>
    <n v="22740"/>
    <x v="6"/>
    <m/>
    <m/>
    <s v="16/08/2021: La DCP remite las observaciones de la fase Preparatoria y Estudio de mercado de lo cual no se obtiene una respuesta del área usuaria, cabe indicar que el ítem se encuentra en trámite de reforma al PAC."/>
    <m/>
    <m/>
    <n v="0"/>
    <s v="MODIFICADO"/>
    <n v="33"/>
    <m/>
    <m/>
    <m/>
    <m/>
  </r>
  <r>
    <x v="5"/>
    <m/>
    <n v="1190"/>
    <s v="SI"/>
    <s v="CONT. ENERG. EST. SOL. TRIF. 4H. 3 ELEM. 3X121 210 480V, 2.5A, PRESC. 28629082940"/>
    <s v="12103131218021010 "/>
    <s v="482630212"/>
    <s v="BIEN"/>
    <s v="Común"/>
    <x v="1"/>
    <s v="Normalizado"/>
    <s v="SUBASTA INVERSA ELECTRÓNICA"/>
    <s v="CONT. ENERG. EST. SOL. TRIF. 4H. 3 ELEM. 3X121 210 480V, 2.5A, PRESC. "/>
    <n v="286"/>
    <n v="290"/>
    <n v="82940"/>
    <n v="3"/>
    <x v="2"/>
    <s v="LOPEZ PABLO"/>
    <n v="22931"/>
    <x v="5"/>
    <m/>
    <m/>
    <s v="11/11/2021: DCP remitió área usuaria para legalización de Fase preparatoria"/>
    <m/>
    <m/>
    <n v="0"/>
    <s v="MODIFICADO"/>
    <n v="33"/>
    <m/>
    <m/>
    <m/>
    <m/>
  </r>
  <r>
    <x v="5"/>
    <m/>
    <n v="1191"/>
    <s v="SI"/>
    <s v="CAJA DE SEGURIDAD ANTIHURTO CON TAPA, MEDIDOR POLIFASICO ELECTRÓNICO302522,5968334,75"/>
    <s v="121011714780194 12103131218021010 5140031 "/>
    <s v="462200132"/>
    <s v="BIEN"/>
    <s v="Común"/>
    <x v="1"/>
    <s v="Normalizado"/>
    <s v="CATÁLOGO ELECTRÓNICO"/>
    <s v="CAJA DE SEGURIDAD ANTIHURTO CON TAPA, MEDIDOR POLIFASICO ELECTRÓNICO"/>
    <n v="3025"/>
    <n v="22.59"/>
    <n v="68334.75"/>
    <s v="1, 2"/>
    <x v="2"/>
    <s v="MUÑOZ ANDREA"/>
    <n v="22540"/>
    <x v="3"/>
    <m/>
    <m/>
    <s v="Elaboración y aceptación ordenes de compra "/>
    <m/>
    <m/>
    <n v="0"/>
    <m/>
    <m/>
    <m/>
    <m/>
    <m/>
    <m/>
  </r>
  <r>
    <x v="5"/>
    <m/>
    <n v="1192"/>
    <s v="SI"/>
    <s v="HERRAMIENTA DE FIJACIÓN DE CLAVOS A BATERIA19290055100"/>
    <s v="1210120147100110 "/>
    <s v="4423100112"/>
    <s v="BIEN"/>
    <s v="Común"/>
    <x v="1"/>
    <s v="Normalizado"/>
    <s v="SUBASTA INVERSA ELECTRÓNICA"/>
    <s v="HERRAMIENTA DE FIJACIÓN DE CLAVOS A BATERIA"/>
    <n v="19"/>
    <n v="2900"/>
    <n v="55100"/>
    <s v="1, 2"/>
    <x v="2"/>
    <s v="LARCO DIMARY"/>
    <n v="22508"/>
    <x v="3"/>
    <m/>
    <m/>
    <s v="08 junio 2021 se notifica al administrador del contrato el estado de proceso en Ejecución del contrato para que continue la etapa contractual"/>
    <m/>
    <m/>
    <n v="0"/>
    <m/>
    <m/>
    <m/>
    <m/>
    <m/>
    <m/>
  </r>
  <r>
    <x v="5"/>
    <m/>
    <n v="1193"/>
    <s v="SI"/>
    <s v="DISYUNTOR TERMOMAGNETICO UNIPOLAR 63 A, ICC 10 KA BREAKER PARA RIEL 8926435704"/>
    <s v="121011714780194 12103131218021010 5140031 "/>
    <s v="462120111"/>
    <s v="BIEN"/>
    <s v="Común"/>
    <x v="1"/>
    <s v="Normalizado"/>
    <s v="SUBASTA INVERSA ELECTRÓNICA"/>
    <s v="DISYUNTOR TERMOMAGNETICO UNIPOLAR 63 A, ICC 10 KA BREAKER PARA RIEL "/>
    <n v="8926"/>
    <n v="4"/>
    <n v="35704"/>
    <n v="3"/>
    <x v="1"/>
    <s v="URBANO MARGARITA"/>
    <n v="22800"/>
    <x v="0"/>
    <m/>
    <m/>
    <s v="Devuelta"/>
    <m/>
    <m/>
    <n v="0"/>
    <s v="MODIFICADO"/>
    <n v="33"/>
    <m/>
    <m/>
    <m/>
    <m/>
  </r>
  <r>
    <x v="5"/>
    <m/>
    <n v="1194"/>
    <s v="SI"/>
    <s v="TRANSFORMADOR DE CORRIENTE 300 5 RANGO EXTENDIDO CLASE 0.2S6045935636"/>
    <s v="121011714780194 12103131218021010 "/>
    <s v="461210923"/>
    <s v="BIEN"/>
    <s v="Común"/>
    <x v="1"/>
    <s v="Normalizado"/>
    <s v="SUBASTA INVERSA ELECTRÓNICA"/>
    <s v="TRANSFORMADOR DE CORRIENTE 300 5 RANGO EXTENDIDO CLASE 0.2S"/>
    <n v="604"/>
    <n v="59"/>
    <n v="35636"/>
    <s v="1, 2"/>
    <x v="2"/>
    <s v="URBANO MARGARITA"/>
    <n v="22517"/>
    <x v="3"/>
    <m/>
    <m/>
    <m/>
    <m/>
    <m/>
    <n v="0"/>
    <m/>
    <m/>
    <m/>
    <m/>
    <m/>
    <m/>
  </r>
  <r>
    <x v="5"/>
    <m/>
    <n v="1195"/>
    <s v="SI"/>
    <s v="EQUIPO PORTATIL TRIFASICO DE CONTRASTACIÓN DE MEDIDORES DE ENERGÍA ELÉ4880035200"/>
    <s v="1210120147100110 "/>
    <s v="482430019"/>
    <s v="BIEN"/>
    <s v="Común"/>
    <x v="1"/>
    <s v="Normalizado"/>
    <s v="SUBASTA INVERSA ELECTRÓNICA"/>
    <s v="EQUIPO PORTATIL TRIFASICO DE CONTRASTACIÓN DE MEDIDORES DE ENERGÍA ELÉ"/>
    <n v="4"/>
    <n v="8800"/>
    <n v="35200"/>
    <s v="1, 2"/>
    <x v="1"/>
    <m/>
    <m/>
    <x v="0"/>
    <m/>
    <m/>
    <m/>
    <m/>
    <m/>
    <n v="0"/>
    <m/>
    <m/>
    <m/>
    <m/>
    <m/>
    <m/>
  </r>
  <r>
    <x v="5"/>
    <m/>
    <n v="1196"/>
    <s v="SI"/>
    <s v="LECTOR OPTICO UNIVERSAL PARA TOMA DE DATOS EN MEDIDORES ELECTRONICOS, 5070035000"/>
    <s v="1210120147100110 5140037 "/>
    <s v="452100013"/>
    <s v="BIEN"/>
    <s v="Común"/>
    <x v="1"/>
    <s v="Normalizado"/>
    <s v="SUBASTA INVERSA ELECTRÓNICA"/>
    <s v="LECTOR OPTICO UNIVERSAL PARA TOMA DE DATOS EN MEDIDORES ELECTRONICOS, "/>
    <n v="50"/>
    <n v="700"/>
    <n v="35000"/>
    <s v="1, 2"/>
    <x v="2"/>
    <s v="ANDRADE OLGA"/>
    <n v="22531"/>
    <x v="3"/>
    <m/>
    <m/>
    <s v="Ejecución de Contrato"/>
    <m/>
    <m/>
    <n v="0"/>
    <m/>
    <m/>
    <m/>
    <m/>
    <m/>
    <m/>
  </r>
  <r>
    <x v="5"/>
    <m/>
    <n v="1197"/>
    <s v="SI"/>
    <s v="EQUIPO CAMARA DE TERMOGRAFIA, RANGO MENOS 20 A 500 GRD C, PARA LINEAS AERE4828033120"/>
    <s v="1210120147100110 "/>
    <s v="482650311"/>
    <s v="BIEN"/>
    <s v="Común"/>
    <x v="1"/>
    <s v="Normalizado"/>
    <s v="SUBASTA INVERSA ELECTRÓNICA"/>
    <s v="EQUIPO CAMARA DE TERMOGRAFIA, RANGO MENOS 20 A 500 GRD C, PARA LINEAS AERE"/>
    <n v="4"/>
    <n v="8280"/>
    <n v="33120"/>
    <s v="1, 2"/>
    <x v="1"/>
    <m/>
    <m/>
    <x v="0"/>
    <m/>
    <m/>
    <m/>
    <m/>
    <m/>
    <n v="0"/>
    <m/>
    <m/>
    <m/>
    <m/>
    <m/>
    <m/>
  </r>
  <r>
    <x v="5"/>
    <m/>
    <n v="1198"/>
    <s v="SI"/>
    <s v="CABLE DE ALUMINIO, AA 8000, TIPO SEU, CABLEADO, NEUTRO HELICOIDAL, 600150001,6925350"/>
    <s v="121011714780194 12103131218021010 "/>
    <s v="429420133"/>
    <s v="BIEN"/>
    <s v="Común"/>
    <x v="1"/>
    <s v="Normalizado"/>
    <s v="CATÁLOGO ELECTRÓNICO"/>
    <s v="CABLE DE ALUMINIO, AA 8000, TIPO SEU, CABLEADO, NEUTRO HELICOIDAL, 600"/>
    <n v="15000"/>
    <n v="1.69"/>
    <n v="25350"/>
    <s v="1, 2"/>
    <x v="2"/>
    <s v="LARCO DIMARY"/>
    <n v="22597"/>
    <x v="3"/>
    <m/>
    <m/>
    <s v="20 abril 2021 se realizó la adquisición  y se emitió la orden de compra"/>
    <m/>
    <m/>
    <n v="0"/>
    <s v="MODIFICADO"/>
    <n v="66"/>
    <m/>
    <m/>
    <m/>
    <m/>
  </r>
  <r>
    <x v="5"/>
    <m/>
    <n v="1199"/>
    <s v="SI"/>
    <s v="EQUIPO PORTABLE THREE PHASE TEST SYSTEM FOR ENERGY METER VERIFICATION 4600024000"/>
    <s v="1210120147100110 "/>
    <s v="482650321"/>
    <s v="BIEN"/>
    <s v="Común"/>
    <x v="1"/>
    <s v="Normalizado"/>
    <s v="SUBASTA INVERSA ELECTRÓNICA"/>
    <s v="EQUIPO PORTABLE THREE PHASE TEST SYSTEM FOR ENERGY METER VERIFICATION "/>
    <n v="4"/>
    <n v="6000"/>
    <n v="24000"/>
    <s v="1, 2"/>
    <x v="2"/>
    <s v="MUÑOZ ANDREA"/>
    <n v="22530"/>
    <x v="3"/>
    <m/>
    <m/>
    <s v="Ejecución de Contrato "/>
    <m/>
    <m/>
    <n v="0"/>
    <m/>
    <m/>
    <m/>
    <m/>
    <m/>
    <m/>
  </r>
  <r>
    <x v="5"/>
    <m/>
    <n v="1201"/>
    <s v="SI"/>
    <s v="CINTURON DE SEGURIDAD TIPO LINIERO COMPLETO CON FAJA DE POSICIONAMIENT2854015120"/>
    <s v="5140037 5200037 "/>
    <s v="271900936"/>
    <s v="BIEN"/>
    <s v="Común"/>
    <x v="0"/>
    <s v="Normalizado"/>
    <s v="SUBASTA INVERSA ELECTRÓNICA"/>
    <s v="CINTURON DE SEGURIDAD TIPO LINIERO COMPLETO CON FAJA DE POSICIONAMIENT"/>
    <n v="28"/>
    <n v="540"/>
    <m/>
    <s v="2, 3"/>
    <x v="1"/>
    <m/>
    <m/>
    <x v="1"/>
    <m/>
    <m/>
    <m/>
    <m/>
    <m/>
    <n v="0"/>
    <s v="ELIMINADO"/>
    <n v="315"/>
    <d v="2021-12-27T00:00:00"/>
    <m/>
    <m/>
    <m/>
  </r>
  <r>
    <x v="5"/>
    <m/>
    <n v="1202"/>
    <s v="SI"/>
    <s v="PINZA PARA MEDICIÓN DE PUESTA A TIERRA, CLASE 2 30 A M7200014000"/>
    <s v="1210120147100110 "/>
    <s v="4824300112"/>
    <s v="BIEN"/>
    <s v="Común"/>
    <x v="1"/>
    <s v="Normalizado"/>
    <s v="SUBASTA INVERSA ELECTRÓNICA"/>
    <s v="PINZA PARA MEDICIÓN DE PUESTA A TIERRA, CLASE 2 30 A M"/>
    <n v="7"/>
    <n v="2000"/>
    <n v="14000"/>
    <s v="1, 2"/>
    <x v="1"/>
    <m/>
    <m/>
    <x v="0"/>
    <m/>
    <m/>
    <m/>
    <m/>
    <m/>
    <n v="0"/>
    <m/>
    <m/>
    <m/>
    <m/>
    <m/>
    <m/>
  </r>
  <r>
    <x v="5"/>
    <m/>
    <n v="1203"/>
    <s v="SI"/>
    <s v="TRANSF. DE CORRIENTE RANGO EXTENDIDO DE 600 5 A, 12.5 VA, CLASE 0.2 S,1926913248"/>
    <s v="121011714780194 12103131218021010 "/>
    <s v="461210923"/>
    <s v="BIEN"/>
    <s v="Común"/>
    <x v="1"/>
    <s v="Normalizado"/>
    <s v="SUBASTA INVERSA ELECTRÓNICA"/>
    <s v="TRANSF. DE CORRIENTE RANGO EXTENDIDO DE 600 5 A, 12.5 VA, CLASE 0.2 S,"/>
    <n v="192"/>
    <n v="69"/>
    <n v="13248"/>
    <s v="1, 2"/>
    <x v="2"/>
    <s v="URBANO MARGARITA"/>
    <n v="22517"/>
    <x v="3"/>
    <m/>
    <m/>
    <m/>
    <m/>
    <m/>
    <n v="0"/>
    <m/>
    <m/>
    <m/>
    <m/>
    <m/>
    <m/>
  </r>
  <r>
    <x v="5"/>
    <m/>
    <n v="1204"/>
    <s v="SI"/>
    <s v="MANTENIMIENTO PREVENTIVO DE_x000a_LABORATORIO MÓVIL 11300013000"/>
    <s v="3230053"/>
    <n v="871410017"/>
    <s v="SERVICIO"/>
    <s v="Común"/>
    <x v="0"/>
    <s v="Normalizado"/>
    <s v="SUBASTA INVERSA ELECTRÓNICA"/>
    <s v="MANTENIMIENTO PREVENTIVO DE_x000a_LABORATORIO MÓVIL "/>
    <s v="1"/>
    <s v="13000"/>
    <n v="13000"/>
    <s v="2, 3"/>
    <x v="2"/>
    <s v="ANDRADE OLGA"/>
    <n v="22740"/>
    <x v="6"/>
    <m/>
    <m/>
    <s v="16/08/2021: La DCP remite las observaciones de la fase Preparatoria y Estudio de mercado de lo cual no se obtiene una respuesta del área usuaria, cabe indicar que el ítem se encuentra en trámite de reforma al PAC."/>
    <m/>
    <m/>
    <n v="0"/>
    <s v="INCLUSIÓN"/>
    <n v="120"/>
    <m/>
    <m/>
    <m/>
    <m/>
  </r>
  <r>
    <x v="5"/>
    <m/>
    <n v="1205"/>
    <s v="SI"/>
    <s v="CLAVO DE ACERO DE 1 PULG. PARA PISTOLA DE FIJACIÓN1296870,112968,7"/>
    <s v="121011714780194 12103111218021003 "/>
    <s v="4299908144"/>
    <s v="BIEN"/>
    <s v="Común"/>
    <x v="1"/>
    <s v="Normalizado"/>
    <s v="SUBASTA INVERSA ELECTRÓNICA"/>
    <s v="CLAVO DE ACERO DE 1 PULG. PARA PISTOLA DE FIJACIÓN"/>
    <n v="129687"/>
    <n v="0.1"/>
    <n v="12968.7"/>
    <s v="1, 2"/>
    <x v="2"/>
    <s v="LARCO DIMARY"/>
    <n v="22508"/>
    <x v="3"/>
    <m/>
    <m/>
    <s v="08 junio 2021 se notifica al administrador del contrato el estado de proceso en Ejecución del contrato para que continue la etapa contractual"/>
    <m/>
    <m/>
    <n v="0"/>
    <m/>
    <m/>
    <m/>
    <m/>
    <m/>
    <m/>
  </r>
  <r>
    <x v="5"/>
    <m/>
    <n v="1206"/>
    <s v="SI"/>
    <s v="CORTADOR DE CABLES TIPO TRINQUETE DE 18 PULG. DE LONGITUD, APERTURA MAXIMA 2354012420"/>
    <s v="5140037 "/>
    <s v="4423209114"/>
    <s v="BIEN"/>
    <s v="Común"/>
    <x v="0"/>
    <s v="Normalizado"/>
    <s v="SUBASTA INVERSA ELECTRÓNICA"/>
    <s v="CORTADOR DE CABLES TIPO TRINQUETE DE 18 PULG. DE LONGITUD, APERTURA MAXIMA "/>
    <n v="23"/>
    <n v="540"/>
    <m/>
    <s v="2, 3"/>
    <x v="1"/>
    <m/>
    <m/>
    <x v="1"/>
    <m/>
    <m/>
    <m/>
    <m/>
    <m/>
    <n v="0"/>
    <s v="ELIMINADO"/>
    <n v="315"/>
    <d v="2021-12-27T00:00:00"/>
    <m/>
    <m/>
    <m/>
  </r>
  <r>
    <x v="3"/>
    <m/>
    <n v="1206"/>
    <s v="SI"/>
    <s v="CORTADOR DE CABLES TIPO TRINQUETE DE 18 PULG. DE LONGITUD, APERTURA MAXIMA 2354012420"/>
    <s v="4210037 "/>
    <n v="4423209114"/>
    <s v="BIEN"/>
    <s v="Común"/>
    <x v="0"/>
    <s v="Normalizado"/>
    <s v="ÍNFIMA CUANTÍA"/>
    <s v="CORTADOR DE CABLES TIPO TRINQUETE DE 18 Pulg. DE LONGITUD, APERTURA MAXIMA "/>
    <n v="4"/>
    <n v="540.04"/>
    <m/>
    <s v="2, 3"/>
    <x v="1"/>
    <m/>
    <m/>
    <x v="1"/>
    <m/>
    <m/>
    <m/>
    <m/>
    <m/>
    <n v="0"/>
    <s v="ELIMINADO"/>
    <n v="110"/>
    <d v="2021-10-27T00:00:00"/>
    <m/>
    <m/>
    <m/>
  </r>
  <r>
    <x v="5"/>
    <m/>
    <n v="1207"/>
    <s v="SI"/>
    <s v="CABLE DE CONTROL DE CU, CABLEADO, 600 V, TC THHN, 10 X 14 AWG36933,2912149,97"/>
    <s v="5300031 "/>
    <s v="463400111"/>
    <s v="BIEN"/>
    <s v="Común"/>
    <x v="0"/>
    <s v="Normalizado"/>
    <s v="SUBASTA INVERSA ELECTRÓNICA"/>
    <s v="CABLE DE CONTROL DE CU, CABLEADO, 600 V, TC THHN, 10 X 14 AWG"/>
    <n v="3693"/>
    <n v="3.29"/>
    <m/>
    <n v="3"/>
    <x v="1"/>
    <m/>
    <m/>
    <x v="1"/>
    <m/>
    <m/>
    <m/>
    <m/>
    <m/>
    <n v="0"/>
    <s v="ELIMINADO"/>
    <s v="32  0288"/>
    <d v="2021-12-16T00:00:00"/>
    <m/>
    <m/>
    <m/>
  </r>
  <r>
    <x v="5"/>
    <m/>
    <n v="1208"/>
    <s v="SI"/>
    <s v="ESCALERA EXTENSIBLE FIBRA DE VIDRIO DE 8 M. DE LONG. DOS SECCIONES195009500"/>
    <s v="5140037 5200037 "/>
    <s v="389993332"/>
    <s v="BIEN"/>
    <s v="Común"/>
    <x v="0"/>
    <s v="Normalizado"/>
    <s v="SUBASTA INVERSA ELECTRÓNICA"/>
    <s v="ESCALERA EXTENSIBLE FIBRA DE VIDRIO DE 8 M. DE LONG. DOS SECCIONES"/>
    <n v="19"/>
    <n v="500"/>
    <m/>
    <s v="2, 3"/>
    <x v="1"/>
    <m/>
    <m/>
    <x v="1"/>
    <m/>
    <m/>
    <m/>
    <m/>
    <m/>
    <n v="0"/>
    <s v="ELIMINADO"/>
    <n v="315"/>
    <d v="2021-12-27T00:00:00"/>
    <m/>
    <m/>
    <m/>
  </r>
  <r>
    <x v="5"/>
    <m/>
    <n v="1209"/>
    <s v="SI"/>
    <s v="AMPERIMETRO DIGITAL 69 KV 1000 A.42300,149200,56"/>
    <s v="1210120147100110 "/>
    <s v="482430012"/>
    <s v="BIEN"/>
    <s v="Común"/>
    <x v="1"/>
    <s v="Normalizado"/>
    <s v="SUBASTA INVERSA ELECTRÓNICA"/>
    <s v="AMPERIMETRO DIGITAL 69 KV 1000 A."/>
    <n v="4"/>
    <n v="2300.14"/>
    <m/>
    <s v="1, 2"/>
    <x v="1"/>
    <m/>
    <m/>
    <x v="1"/>
    <m/>
    <m/>
    <m/>
    <m/>
    <m/>
    <n v="0"/>
    <s v="ELIMINADO"/>
    <n v="288"/>
    <d v="2021-12-16T00:00:00"/>
    <m/>
    <m/>
    <m/>
  </r>
  <r>
    <x v="5"/>
    <m/>
    <n v="1210"/>
    <s v="SI"/>
    <s v="MULTIMETRO TERMOGRÁFICO DE  10 GRADOS C A 200 GRADOS C413445376"/>
    <s v="1210120147100110 "/>
    <s v="482430016"/>
    <s v="BIEN"/>
    <s v="Común"/>
    <x v="1"/>
    <s v="Normalizado"/>
    <s v="ÍNFIMA CUANTÍA"/>
    <s v="MULTIMETRO TERMOGRÁFICO DE  10 GRADOS C A 200 GRADOS C"/>
    <n v="4"/>
    <n v="1344"/>
    <n v="5376"/>
    <s v="1, 2"/>
    <x v="1"/>
    <m/>
    <m/>
    <x v="0"/>
    <m/>
    <m/>
    <m/>
    <m/>
    <m/>
    <n v="0"/>
    <m/>
    <m/>
    <m/>
    <m/>
    <m/>
    <m/>
  </r>
  <r>
    <x v="5"/>
    <m/>
    <n v="1211"/>
    <s v="SI"/>
    <s v="CANDADO MATRIZADO DE 50 MM TIPO  PULG .A PULG.21914,673212,73"/>
    <s v="5300031 "/>
    <s v="4299908164"/>
    <s v="BIEN"/>
    <s v="Común"/>
    <x v="0"/>
    <s v="Normalizado"/>
    <s v="ÍNFIMA CUANTÍA"/>
    <s v="CANDADO MATRIZADO DE 50 MM TIPO  PULG .A PULG."/>
    <n v="219"/>
    <n v="14.67"/>
    <n v="3212.73"/>
    <n v="3"/>
    <x v="1"/>
    <m/>
    <m/>
    <x v="0"/>
    <m/>
    <m/>
    <m/>
    <m/>
    <m/>
    <n v="0"/>
    <s v="MODIFICADO"/>
    <n v="32"/>
    <m/>
    <m/>
    <m/>
    <m/>
  </r>
  <r>
    <x v="5"/>
    <m/>
    <n v="1212"/>
    <s v="SI"/>
    <s v="CAPTOR ÓPTICO, SOPORTA MEDIDORES NORMA ANSI IEC, 80 CM DE LARGO,  CONE34782652"/>
    <s v="5300031 "/>
    <s v="465410012"/>
    <s v="BIEN"/>
    <s v="Común"/>
    <x v="0"/>
    <s v="Normalizado"/>
    <s v="ÍNFIMA CUANTÍA"/>
    <s v="CAPTOR ÓPTICO, SOPORTA MEDIDORES NORMA ANSI IEC, 80 CM DE LARGO,  CONE"/>
    <n v="34"/>
    <n v="78"/>
    <n v="2652"/>
    <s v="2, 3"/>
    <x v="1"/>
    <m/>
    <m/>
    <x v="0"/>
    <m/>
    <m/>
    <m/>
    <m/>
    <m/>
    <n v="0"/>
    <m/>
    <m/>
    <m/>
    <m/>
    <m/>
    <m/>
  </r>
  <r>
    <x v="5"/>
    <m/>
    <n v="1213"/>
    <s v="SI"/>
    <s v="TAPETE ANTIESTÁTICO PARA MESA DE TRABAJO 100 CM20801600"/>
    <s v="5140037 "/>
    <s v="362201111"/>
    <s v="BIEN"/>
    <s v="Común"/>
    <x v="0"/>
    <s v="Normalizado"/>
    <s v="ÍNFIMA CUANTÍA"/>
    <s v="TAPETE ANTIESTÁTICO PARA MESA DE TRABAJO 100 CM"/>
    <n v="20"/>
    <n v="80"/>
    <m/>
    <s v="2, 3"/>
    <x v="1"/>
    <m/>
    <m/>
    <x v="1"/>
    <m/>
    <m/>
    <m/>
    <m/>
    <m/>
    <n v="0"/>
    <s v="ELIMINADO"/>
    <n v="315"/>
    <d v="2021-12-27T00:00:00"/>
    <m/>
    <m/>
    <m/>
  </r>
  <r>
    <x v="5"/>
    <m/>
    <n v="1215"/>
    <s v="SI"/>
    <s v="BROCHA DE CERDA, ANCHO DE 51 MM 2 Pulg.6302,31449"/>
    <s v="5140037 "/>
    <s v="319110012"/>
    <s v="BIEN"/>
    <s v="Común"/>
    <x v="0"/>
    <s v="Normalizado"/>
    <s v="ÍNFIMA CUANTÍA"/>
    <s v="BROCHA DE CERDA, ANCHO DE 51 MM 2 Pulg."/>
    <n v="630"/>
    <n v="2.2999999999999998"/>
    <m/>
    <s v="1, 2"/>
    <x v="1"/>
    <m/>
    <m/>
    <x v="1"/>
    <m/>
    <m/>
    <m/>
    <m/>
    <m/>
    <n v="0"/>
    <s v="ELIMINADO"/>
    <n v="315"/>
    <d v="2021-12-27T00:00:00"/>
    <m/>
    <m/>
    <m/>
  </r>
  <r>
    <x v="5"/>
    <m/>
    <n v="1216"/>
    <s v="SI"/>
    <s v="CABO DE SERVICIO, DIAMETRO 3 8 Pulg.6002,11260"/>
    <s v="5140037 "/>
    <s v="355201011"/>
    <s v="BIEN"/>
    <s v="Común"/>
    <x v="0"/>
    <s v="Normalizado"/>
    <s v="ÍNFIMA CUANTÍA"/>
    <s v="CABO DE SERVICIO, DIAMETRO 3 8 Pulg."/>
    <n v="600"/>
    <n v="2.1"/>
    <m/>
    <s v="2, 3"/>
    <x v="1"/>
    <m/>
    <m/>
    <x v="1"/>
    <m/>
    <m/>
    <m/>
    <m/>
    <m/>
    <n v="0"/>
    <s v="ELIMINADO"/>
    <n v="315"/>
    <d v="2021-12-27T00:00:00"/>
    <m/>
    <m/>
    <m/>
  </r>
  <r>
    <x v="5"/>
    <m/>
    <n v="1217"/>
    <s v="SI"/>
    <s v="COMPRESOR ELECTRICO DE 3  HP, 120 V26001200"/>
    <s v="5140037 "/>
    <s v="4323004127"/>
    <s v="BIEN"/>
    <s v="Común"/>
    <x v="0"/>
    <s v="Normalizado"/>
    <s v="ÍNFIMA CUANTÍA"/>
    <s v="COMPRESOR ELECTRICO DE 3  HP, 120 V"/>
    <n v="2"/>
    <n v="600"/>
    <n v="1200"/>
    <s v="2, 3"/>
    <x v="1"/>
    <m/>
    <m/>
    <x v="0"/>
    <m/>
    <m/>
    <m/>
    <m/>
    <m/>
    <n v="0"/>
    <m/>
    <m/>
    <m/>
    <m/>
    <m/>
    <m/>
  </r>
  <r>
    <x v="5"/>
    <m/>
    <n v="1218"/>
    <s v="SI"/>
    <s v="EQUIPO DIGITALIZADOR, SCANNER 35PPM, DUPLEX.2450900"/>
    <s v="1210120147100110 "/>
    <s v="452900014"/>
    <s v="BIEN"/>
    <s v="Común"/>
    <x v="1"/>
    <s v="Normalizado"/>
    <s v="ÍNFIMA CUANTÍA"/>
    <s v="EQUIPO DIGITALIZADOR, SCANNER 35PPM, DUPLEX."/>
    <n v="2"/>
    <n v="450"/>
    <n v="900"/>
    <s v="1, 2"/>
    <x v="1"/>
    <m/>
    <m/>
    <x v="0"/>
    <m/>
    <m/>
    <m/>
    <m/>
    <m/>
    <n v="0"/>
    <m/>
    <m/>
    <m/>
    <m/>
    <m/>
    <m/>
  </r>
  <r>
    <x v="5"/>
    <m/>
    <n v="1219"/>
    <s v="SI"/>
    <s v="PILA RECARGABLE, 1.2   1.5 VOLTIOS, TAMAÑO AA2004,24848"/>
    <s v="5140037 "/>
    <s v="36990001112"/>
    <s v="BIEN"/>
    <s v="Común"/>
    <x v="0"/>
    <s v="Normalizado"/>
    <s v="ÍNFIMA CUANTÍA"/>
    <s v="PILA RECARGABLE, 1.2   1.5 VOLTIOS, TAMAÑO AA"/>
    <n v="200"/>
    <n v="4.24"/>
    <m/>
    <s v="2, 3"/>
    <x v="1"/>
    <m/>
    <m/>
    <x v="1"/>
    <m/>
    <m/>
    <m/>
    <m/>
    <m/>
    <n v="0"/>
    <s v="ELIMINADO"/>
    <n v="315"/>
    <d v="2021-12-27T00:00:00"/>
    <m/>
    <m/>
    <m/>
  </r>
  <r>
    <x v="3"/>
    <m/>
    <n v="1219"/>
    <s v="SI"/>
    <s v="PILA RECARGABLE, 1.2   1.5 VOLTIOS, TAMAÑO AA2004,24848"/>
    <s v="4210031 4300031 "/>
    <n v="36990001112"/>
    <s v="BIEN"/>
    <s v="Común"/>
    <x v="0"/>
    <s v="Normalizado"/>
    <s v="ÍNFIMA CUANTÍA"/>
    <s v="PILA RECARGABLE, 1.2   1.5 VOLTIOS, TAMAÑO AA"/>
    <n v="31"/>
    <n v="9.34"/>
    <n v="289.54000000000002"/>
    <s v="1, 2, 3"/>
    <x v="1"/>
    <m/>
    <m/>
    <x v="0"/>
    <m/>
    <m/>
    <m/>
    <m/>
    <m/>
    <n v="0"/>
    <m/>
    <m/>
    <m/>
    <m/>
    <m/>
    <m/>
  </r>
  <r>
    <x v="5"/>
    <m/>
    <n v="1220"/>
    <s v="SI"/>
    <s v="BROCHA DE CERDA, ANCHO DE 25 MM 1 Pulg.5001,45725"/>
    <s v="5140037 "/>
    <s v="319110012"/>
    <s v="BIEN"/>
    <s v="Común"/>
    <x v="0"/>
    <s v="Normalizado"/>
    <s v="ÍNFIMA CUANTÍA"/>
    <s v="BROCHA DE CERDA, ANCHO DE 25 MM 1 Pulg."/>
    <n v="500"/>
    <n v="1.45"/>
    <m/>
    <s v="2, 3"/>
    <x v="1"/>
    <m/>
    <m/>
    <x v="1"/>
    <m/>
    <m/>
    <m/>
    <m/>
    <m/>
    <n v="0"/>
    <s v="ELIMINADO"/>
    <n v="315"/>
    <d v="2021-12-27T00:00:00"/>
    <m/>
    <m/>
    <m/>
  </r>
  <r>
    <x v="5"/>
    <m/>
    <n v="1221"/>
    <s v="SI"/>
    <s v="FRANELA COLOR ROJA3002,15645"/>
    <s v="5140037 "/>
    <s v="266101215"/>
    <s v="BIEN"/>
    <s v="Común"/>
    <x v="0"/>
    <s v="Normalizado"/>
    <s v="ÍNFIMA CUANTÍA"/>
    <s v="FRANELA COLOR ROJA"/>
    <n v="300"/>
    <n v="2.15"/>
    <m/>
    <s v="1, 2"/>
    <x v="1"/>
    <m/>
    <m/>
    <x v="1"/>
    <m/>
    <m/>
    <m/>
    <m/>
    <m/>
    <n v="0"/>
    <s v="ELIMINADO"/>
    <n v="315"/>
    <d v="2021-12-27T00:00:00"/>
    <m/>
    <m/>
    <m/>
  </r>
  <r>
    <x v="8"/>
    <m/>
    <n v="1222"/>
    <s v="SI"/>
    <s v="CABLE PARA DATOS UTP CAT 5E6100,97591,7"/>
    <s v="2500031 "/>
    <s v="452300015"/>
    <s v="BIEN"/>
    <s v="Común"/>
    <x v="0"/>
    <s v="Normalizado"/>
    <s v="ÍNFIMA CUANTÍA"/>
    <s v="CABLE PARA DATOS UTP CAT 5E"/>
    <n v="1000"/>
    <n v="0.97"/>
    <n v="970"/>
    <s v="1, 2"/>
    <x v="1"/>
    <m/>
    <m/>
    <x v="0"/>
    <m/>
    <m/>
    <m/>
    <m/>
    <m/>
    <n v="0"/>
    <m/>
    <m/>
    <m/>
    <m/>
    <m/>
    <m/>
  </r>
  <r>
    <x v="5"/>
    <m/>
    <n v="1222"/>
    <s v="SI"/>
    <s v="CABLE PARA DATOS UTP CAT 5E6100,97591,7"/>
    <s v="5300031 "/>
    <s v="452300015"/>
    <s v="BIEN"/>
    <s v="Común"/>
    <x v="0"/>
    <s v="Normalizado"/>
    <s v="ÍNFIMA CUANTÍA"/>
    <s v="CABLE PARA DATOS UTP CAT 5E"/>
    <n v="610"/>
    <n v="0.97"/>
    <n v="591.69999999999993"/>
    <s v="1, 2"/>
    <x v="1"/>
    <m/>
    <m/>
    <x v="0"/>
    <m/>
    <m/>
    <m/>
    <m/>
    <m/>
    <n v="0"/>
    <m/>
    <m/>
    <m/>
    <m/>
    <m/>
    <m/>
  </r>
  <r>
    <x v="5"/>
    <m/>
    <n v="1223"/>
    <s v="SI"/>
    <s v=" ANTENA FLEXIBLE TIPO MODEM CELULAR GSM, 2G, 3G, 4G, SMA, CON CABLE DE1928532"/>
    <s v="5300031 "/>
    <s v="471732011"/>
    <s v="BIEN"/>
    <s v="Común"/>
    <x v="0"/>
    <s v="Normalizado"/>
    <s v="ÍNFIMA CUANTÍA"/>
    <s v=" ANTENA FLEXIBLE TIPO MODEM CELULAR GSM, 2G, 3G, 4G, SMA, CON CABLE DE"/>
    <n v="19"/>
    <n v="28"/>
    <n v="532"/>
    <s v="2, 3"/>
    <x v="1"/>
    <s v="LOACHAMIN KATYA"/>
    <n v="22785"/>
    <x v="6"/>
    <m/>
    <m/>
    <s v="ADJUDICADO - INFIMA"/>
    <m/>
    <m/>
    <n v="0"/>
    <m/>
    <m/>
    <m/>
    <m/>
    <m/>
    <m/>
  </r>
  <r>
    <x v="5"/>
    <m/>
    <n v="1224"/>
    <s v="SI"/>
    <s v="MANGUERA DE PRESION DE 250 PSI PARA COMPRESOR1002,5250"/>
    <s v="5140037 "/>
    <s v="362300212"/>
    <s v="BIEN"/>
    <s v="Común"/>
    <x v="0"/>
    <s v="Normalizado"/>
    <s v="ÍNFIMA CUANTÍA"/>
    <s v="MANGUERA DE PRESION DE 250 PSI PARA COMPRESOR"/>
    <n v="100"/>
    <n v="2.5"/>
    <m/>
    <s v="2, 3"/>
    <x v="1"/>
    <m/>
    <m/>
    <x v="1"/>
    <m/>
    <m/>
    <m/>
    <m/>
    <m/>
    <n v="0"/>
    <s v="ELIMINADO"/>
    <n v="315"/>
    <d v="2021-12-27T00:00:00"/>
    <m/>
    <m/>
    <m/>
  </r>
  <r>
    <x v="5"/>
    <m/>
    <n v="1225"/>
    <s v="SI"/>
    <s v="PULIMENTO ROJO305150"/>
    <s v="5140037 "/>
    <s v="351101012"/>
    <s v="BIEN"/>
    <s v="Común"/>
    <x v="0"/>
    <s v="Normalizado"/>
    <s v="ÍNFIMA CUANTÍA"/>
    <s v="PULIMENTO ROJO"/>
    <n v="30"/>
    <n v="5"/>
    <m/>
    <n v="3"/>
    <x v="1"/>
    <m/>
    <m/>
    <x v="1"/>
    <m/>
    <m/>
    <m/>
    <m/>
    <m/>
    <n v="0"/>
    <s v="ELIMINADO"/>
    <s v="33  0315"/>
    <d v="2021-12-27T00:00:00"/>
    <m/>
    <m/>
    <m/>
  </r>
  <r>
    <x v="5"/>
    <m/>
    <n v="1226"/>
    <s v="SI"/>
    <s v="BROCHA DE CERDA, ANCHO DE 152 MM  6 Pulg.        134,0252,26"/>
    <s v="5300037 "/>
    <s v="319110012"/>
    <s v="BIEN"/>
    <s v="Común"/>
    <x v="0"/>
    <s v="Normalizado"/>
    <s v="ÍNFIMA CUANTÍA"/>
    <s v="BROCHA DE CERDA, ANCHO DE 152 MM  6 Pulg.        "/>
    <n v="13"/>
    <n v="4.0199999999999996"/>
    <m/>
    <s v="1, 2"/>
    <x v="1"/>
    <m/>
    <m/>
    <x v="1"/>
    <m/>
    <m/>
    <m/>
    <m/>
    <m/>
    <n v="0"/>
    <s v="ELIMINADO"/>
    <n v="315"/>
    <d v="2021-12-27T00:00:00"/>
    <m/>
    <m/>
    <m/>
  </r>
  <r>
    <x v="5"/>
    <m/>
    <n v="1227"/>
    <s v="SI"/>
    <s v="TRANS. TRIFASICO POTENCIAL Y CORRIENTE 6000 V3  208 V3 VOLTIOS, 0 A24744"/>
    <s v="121011714780194 "/>
    <s v="461210933"/>
    <s v="BIEN"/>
    <s v="Común"/>
    <x v="1"/>
    <s v="Normalizado"/>
    <s v="SUBASTA INVERSA ELECTRÓNICA"/>
    <s v="TRANS. TRIFASICO POTENCIAL Y CORRIENTE 6000 V3  208 V3 VOLTIOS, 0 A"/>
    <n v="2"/>
    <n v="4744"/>
    <m/>
    <s v="1, 2"/>
    <x v="1"/>
    <m/>
    <m/>
    <x v="1"/>
    <m/>
    <m/>
    <m/>
    <m/>
    <m/>
    <n v="0"/>
    <s v="ELIMINADO"/>
    <n v="33"/>
    <m/>
    <m/>
    <m/>
    <m/>
  </r>
  <r>
    <x v="5"/>
    <m/>
    <n v="1228"/>
    <s v="SI"/>
    <s v="TRANSF. TRIFAS. DE POTENCIAL Y CORRIENTE 13200   120V, 0 30 5 A.54150"/>
    <s v="121011714780194 "/>
    <s v="461210933"/>
    <s v="BIEN"/>
    <s v="Común"/>
    <x v="1"/>
    <s v="Normalizado"/>
    <s v="SUBASTA INVERSA ELECTRÓNICA"/>
    <s v="TRANSF. TRIFAS. DE POTENCIAL Y CORRIENTE 13200   120V, 0 30 5 A."/>
    <n v="5"/>
    <n v="4150"/>
    <m/>
    <s v="1, 2"/>
    <x v="1"/>
    <m/>
    <m/>
    <x v="1"/>
    <m/>
    <m/>
    <m/>
    <m/>
    <m/>
    <n v="0"/>
    <s v="ELIMINADO"/>
    <n v="33"/>
    <m/>
    <m/>
    <m/>
    <m/>
  </r>
  <r>
    <x v="5"/>
    <m/>
    <n v="1229"/>
    <s v="SI"/>
    <s v="TRANSF. TRIFAS. DE POTENCIAL Y CORRIENTE, 13 200 120 V, 0   60 5 A54150"/>
    <s v="121011714780194 "/>
    <s v="461210933"/>
    <s v="BIEN"/>
    <s v="Común"/>
    <x v="1"/>
    <s v="Normalizado"/>
    <s v="SUBASTA INVERSA ELECTRÓNICA"/>
    <s v="TRANSF. TRIFAS. DE POTENCIAL Y CORRIENTE, 13 200 120 V, 0   60 5 A"/>
    <n v="5"/>
    <n v="4150"/>
    <m/>
    <s v="1, 2"/>
    <x v="1"/>
    <m/>
    <m/>
    <x v="1"/>
    <m/>
    <m/>
    <m/>
    <m/>
    <m/>
    <n v="0"/>
    <s v="ELIMINADO"/>
    <n v="33"/>
    <m/>
    <m/>
    <m/>
    <m/>
  </r>
  <r>
    <x v="5"/>
    <m/>
    <n v="1231"/>
    <s v="SI"/>
    <s v="MANTENIMIENTO Y REPARACION DE EQUIPOS156250"/>
    <s v="5200053"/>
    <s v="871300011"/>
    <s v="SERVICIO"/>
    <s v="Común"/>
    <x v="0"/>
    <s v="Normalizado"/>
    <s v="SUBASTA INVERSA ELECTRÓNICA"/>
    <s v="MANTENIMIENTO Y REPARACION DE EQUIPOS"/>
    <n v="1"/>
    <n v="56250"/>
    <m/>
    <s v="2, 3"/>
    <x v="1"/>
    <m/>
    <m/>
    <x v="1"/>
    <m/>
    <m/>
    <m/>
    <m/>
    <m/>
    <n v="0"/>
    <m/>
    <m/>
    <m/>
    <m/>
    <m/>
    <m/>
  </r>
  <r>
    <x v="5"/>
    <m/>
    <n v="1232"/>
    <s v="SI"/>
    <s v="TREPADORAS PARA POSTES DE HORMIGON7178"/>
    <s v="5140037 "/>
    <s v="267330913"/>
    <s v="BIEN"/>
    <s v="Común"/>
    <x v="0"/>
    <s v="Normalizado"/>
    <s v="ÍNFIMA CUANTÍA"/>
    <s v="TREPADORAS PARA POSTES DE HORMIGON"/>
    <n v="7"/>
    <n v="178"/>
    <m/>
    <s v="2, 3"/>
    <x v="1"/>
    <m/>
    <m/>
    <x v="1"/>
    <m/>
    <m/>
    <m/>
    <m/>
    <m/>
    <n v="0"/>
    <s v="ELIMINADO"/>
    <n v="194"/>
    <m/>
    <m/>
    <m/>
    <m/>
  </r>
  <r>
    <x v="5"/>
    <m/>
    <n v="1233"/>
    <s v="SI"/>
    <s v="LINEA DE VIDA DE BANDA DE NYLON CON PVC48250"/>
    <s v="5140037 5200037 "/>
    <s v="267330913"/>
    <s v="BIEN"/>
    <s v="Común"/>
    <x v="0"/>
    <s v="Normalizado"/>
    <s v="SUBASTA INVERSA ELECTRÓNICA"/>
    <s v="LINEA DE VIDA DE BANDA DE NYLON CON PVC"/>
    <n v="48"/>
    <n v="250"/>
    <m/>
    <s v="2, 3"/>
    <x v="1"/>
    <m/>
    <m/>
    <x v="1"/>
    <m/>
    <m/>
    <m/>
    <m/>
    <m/>
    <n v="0"/>
    <s v="ELIMINADO"/>
    <n v="194"/>
    <m/>
    <m/>
    <m/>
    <m/>
  </r>
  <r>
    <x v="5"/>
    <m/>
    <n v="1234"/>
    <s v="SI"/>
    <s v="LINTERNA MANOS LIBRES, 6 LED, 4 FOCOS LUZ BLANCA, 2 FOCOS LUZ INFRARRO4253,5"/>
    <s v="5140037 "/>
    <s v="465310311"/>
    <s v="BIEN"/>
    <s v="Común"/>
    <x v="0"/>
    <s v="Normalizado"/>
    <s v="ÍNFIMA CUANTÍA"/>
    <s v="LINTERNA MANOS LIBRES, 6 LED, 4 FOCOS LUZ BLANCA, 2 FOCOS LUZ INFRARRO"/>
    <n v="42"/>
    <n v="53.5"/>
    <m/>
    <s v="2, 3"/>
    <x v="1"/>
    <m/>
    <m/>
    <x v="1"/>
    <m/>
    <m/>
    <m/>
    <m/>
    <m/>
    <n v="0"/>
    <s v="ELIMINADO"/>
    <n v="194"/>
    <m/>
    <m/>
    <m/>
    <m/>
  </r>
  <r>
    <x v="3"/>
    <m/>
    <n v="1234"/>
    <s v="SI"/>
    <s v="LINTERNA MANOS LIBRES, 6 LED, 4 FOCOS LUZ BLANCA, 2 FOCOS LUZ INFRARRO4253,5"/>
    <s v="4220331 "/>
    <n v="465310311"/>
    <s v="BIEN"/>
    <s v="Común"/>
    <x v="0"/>
    <s v="Normalizado"/>
    <s v="ÍNFIMA CUANTÍA"/>
    <s v="LINTERNA MANOS LIBRES, 6 LED, 4 FOCOS LUZ BLANCA, 2 FOCOS LUZ INFRARRO"/>
    <n v="20"/>
    <n v="53.5"/>
    <m/>
    <s v="2, 3"/>
    <x v="1"/>
    <m/>
    <m/>
    <x v="1"/>
    <m/>
    <m/>
    <m/>
    <m/>
    <m/>
    <n v="0"/>
    <s v="ELIMINADO"/>
    <n v="194"/>
    <m/>
    <m/>
    <m/>
    <m/>
  </r>
  <r>
    <x v="5"/>
    <m/>
    <n v="1235"/>
    <s v="SI"/>
    <s v="ALICATE DE CORTE DIAGONAL, LONG. 8 Pulg. 204 MM, MANGO AISLADO5280"/>
    <s v="5140037 5200037 "/>
    <s v="4292112110"/>
    <s v="BIEN"/>
    <s v="Común"/>
    <x v="0"/>
    <s v="Normalizado"/>
    <s v="ÍNFIMA CUANTÍA"/>
    <s v="ALICATE DE CORTE DIAGONAL, LONG. 8 Pulg. 204 MM, MANGO AISLADO"/>
    <n v="52"/>
    <n v="80"/>
    <m/>
    <s v="2, 3"/>
    <x v="1"/>
    <m/>
    <m/>
    <x v="1"/>
    <m/>
    <m/>
    <m/>
    <m/>
    <m/>
    <n v="0"/>
    <s v="ELIMINADO"/>
    <n v="194"/>
    <m/>
    <m/>
    <m/>
    <m/>
  </r>
  <r>
    <x v="5"/>
    <m/>
    <n v="1236"/>
    <s v="SI"/>
    <s v="ALICATE PARA ELECTRICISTA, MANGO AISLADO, LONG. TOTAL 8 Pulg. 204 MM72118,82"/>
    <s v="5140037 5300037 "/>
    <s v="4292112110"/>
    <s v="BIEN"/>
    <s v="Común"/>
    <x v="0"/>
    <s v="Normalizado"/>
    <s v="SUBASTA INVERSA ELECTRÓNICA"/>
    <s v="ALICATE PARA ELECTRICISTA, MANGO AISLADO, LONG. TOTAL 8 Pulg. 204 MM"/>
    <n v="72"/>
    <n v="118.82"/>
    <m/>
    <s v="1, 2, 3"/>
    <x v="1"/>
    <m/>
    <m/>
    <x v="1"/>
    <m/>
    <m/>
    <m/>
    <m/>
    <m/>
    <n v="0"/>
    <s v="ELIMINADO"/>
    <n v="194"/>
    <m/>
    <m/>
    <m/>
    <m/>
  </r>
  <r>
    <x v="5"/>
    <m/>
    <n v="1237"/>
    <s v="SI"/>
    <s v="ALICATE PUNTA PLANA, MANGO AISLADO, LONG. TOTAL  8 Pulg.   204 MM735,34"/>
    <s v="5110037 "/>
    <s v="429211212"/>
    <s v="BIEN"/>
    <s v="Común"/>
    <x v="0"/>
    <s v="Normalizado"/>
    <s v="ÍNFIMA CUANTÍA"/>
    <s v="ALICATE PUNTA PLANA, MANGO AISLADO, LONG. TOTAL  8 Pulg.   204 MM"/>
    <n v="7"/>
    <n v="35.340000000000003"/>
    <m/>
    <s v="1, 2"/>
    <x v="1"/>
    <m/>
    <m/>
    <x v="1"/>
    <m/>
    <m/>
    <m/>
    <m/>
    <m/>
    <n v="0"/>
    <s v="ELIMINADO"/>
    <n v="194"/>
    <m/>
    <m/>
    <m/>
    <m/>
  </r>
  <r>
    <x v="5"/>
    <m/>
    <n v="1238"/>
    <s v="SI"/>
    <s v="NAVAJA PARA ELECTRICISTA DE 4 Pulg. 102 MM7745"/>
    <s v="5140037 5200037 "/>
    <s v="429131019"/>
    <s v="BIEN"/>
    <s v="Común"/>
    <x v="0"/>
    <s v="Normalizado"/>
    <s v="ÍNFIMA CUANTÍA"/>
    <s v="NAVAJA PARA ELECTRICISTA DE 4 Pulg. 102 MM"/>
    <n v="77"/>
    <n v="45"/>
    <m/>
    <s v="2, 3"/>
    <x v="1"/>
    <m/>
    <m/>
    <x v="1"/>
    <m/>
    <m/>
    <m/>
    <m/>
    <m/>
    <n v="0"/>
    <s v="ELIMINADO"/>
    <n v="194"/>
    <m/>
    <m/>
    <m/>
    <m/>
  </r>
  <r>
    <x v="5"/>
    <m/>
    <n v="1240"/>
    <s v="SI"/>
    <s v="SUNCHADORA MANUAL PARA FLEJE DE ACERO DE 3 4 PULG.  19 MM1755"/>
    <s v="5140037 "/>
    <s v="429990535"/>
    <s v="BIEN"/>
    <s v="Común"/>
    <x v="0"/>
    <s v="Normalizado"/>
    <s v="ÍNFIMA CUANTÍA"/>
    <s v="SUNCHADORA MANUAL PARA FLEJE DE ACERO DE 3 4 PULG.  19 MM"/>
    <n v="17"/>
    <n v="55"/>
    <m/>
    <s v="2, 3"/>
    <x v="1"/>
    <m/>
    <m/>
    <x v="1"/>
    <m/>
    <m/>
    <m/>
    <m/>
    <m/>
    <n v="0"/>
    <s v="ELIMINADO"/>
    <n v="194"/>
    <m/>
    <m/>
    <m/>
    <m/>
  </r>
  <r>
    <x v="5"/>
    <m/>
    <n v="1241"/>
    <s v="SI"/>
    <s v="CAJA PORTA HERRAMIENTAS, METALICA DE 40 X 20 X 20 CM713,78"/>
    <n v="5110037"/>
    <n v="429992527"/>
    <s v="BIEN"/>
    <s v="Común"/>
    <x v="0"/>
    <s v="Normalizado"/>
    <s v="ÍNFIMA CUANTÍA"/>
    <s v="CAJA PORTA HERRAMIENTAS, METALICA DE 40 X 20 X 20 CM"/>
    <n v="7"/>
    <n v="13.78"/>
    <m/>
    <s v="2, 3"/>
    <x v="1"/>
    <m/>
    <m/>
    <x v="1"/>
    <m/>
    <m/>
    <m/>
    <m/>
    <m/>
    <n v="0"/>
    <s v="ELIMINADO"/>
    <n v="194"/>
    <m/>
    <m/>
    <m/>
    <m/>
  </r>
  <r>
    <x v="5"/>
    <m/>
    <n v="1242"/>
    <s v="SI"/>
    <s v="MALETA PORTAHERRAMIENTAS98206,66"/>
    <s v="5140037 5300037 "/>
    <s v="292201115"/>
    <s v="BIEN"/>
    <s v="Común"/>
    <x v="0"/>
    <s v="Normalizado"/>
    <s v="SUBASTA INVERSA ELECTRÓNICA"/>
    <s v="MALETA PORTAHERRAMIENTAS"/>
    <n v="98"/>
    <n v="206.66"/>
    <m/>
    <s v="1, 2, 3"/>
    <x v="1"/>
    <m/>
    <m/>
    <x v="1"/>
    <m/>
    <m/>
    <m/>
    <m/>
    <m/>
    <n v="0"/>
    <s v="ELIMINADO"/>
    <n v="194"/>
    <m/>
    <m/>
    <m/>
    <m/>
  </r>
  <r>
    <x v="5"/>
    <m/>
    <n v="1243"/>
    <s v="SI"/>
    <s v="DESTORNILLADOR PLANO, MANGO Y VASTAGO AISLADO JUEGO 5 PIEZAS JUEGO455,83"/>
    <s v="5300037 "/>
    <s v="429213312"/>
    <s v="BIEN"/>
    <s v="Común"/>
    <x v="0"/>
    <s v="Normalizado"/>
    <s v="ÍNFIMA CUANTÍA"/>
    <s v="DESTORNILLADOR PLANO, MANGO Y VASTAGO AISLADO JUEGO 5 PIEZAS JUEGO"/>
    <n v="4"/>
    <n v="55.83"/>
    <m/>
    <s v="1, 2"/>
    <x v="1"/>
    <m/>
    <m/>
    <x v="1"/>
    <m/>
    <m/>
    <m/>
    <m/>
    <m/>
    <n v="0"/>
    <s v="ELIMINADO"/>
    <n v="194"/>
    <m/>
    <m/>
    <m/>
    <m/>
  </r>
  <r>
    <x v="5"/>
    <m/>
    <n v="1244"/>
    <s v="SI"/>
    <s v="DESTORNILLADOR ESTRELLA, MANGO Y VASTAGO AISLADO JUEGO 5 PIEZAS JUEGO466,83"/>
    <s v="5300037 "/>
    <s v="429213312"/>
    <s v="BIEN"/>
    <s v="Común"/>
    <x v="0"/>
    <s v="Normalizado"/>
    <s v="ÍNFIMA CUANTÍA"/>
    <s v="DESTORNILLADOR ESTRELLA, MANGO Y VASTAGO AISLADO JUEGO 5 PIEZAS JUEGO"/>
    <n v="4"/>
    <n v="66.83"/>
    <m/>
    <s v="1, 2"/>
    <x v="1"/>
    <m/>
    <m/>
    <x v="1"/>
    <m/>
    <m/>
    <m/>
    <m/>
    <m/>
    <n v="0"/>
    <s v="ELIMINADO"/>
    <n v="194"/>
    <m/>
    <m/>
    <m/>
    <m/>
  </r>
  <r>
    <x v="5"/>
    <m/>
    <n v="1245"/>
    <s v="SI"/>
    <s v="DESTORNILLADORES MIXTOS PLANO Y ESTRELLA, MANGO AISLADO, JUEGO DE 127946,49"/>
    <s v="5110037 5140037 5200037 "/>
    <s v="429213312"/>
    <s v="BIEN"/>
    <s v="Común"/>
    <x v="0"/>
    <s v="Normalizado"/>
    <s v="ÍNFIMA CUANTÍA"/>
    <s v="DESTORNILLADORES MIXTOS PLANO Y ESTRELLA, MANGO AISLADO, JUEGO DE 12"/>
    <n v="79"/>
    <n v="46.49"/>
    <m/>
    <s v="2, 3"/>
    <x v="1"/>
    <m/>
    <m/>
    <x v="1"/>
    <m/>
    <m/>
    <m/>
    <m/>
    <m/>
    <n v="0"/>
    <s v="ELIMINADO"/>
    <n v="194"/>
    <m/>
    <m/>
    <m/>
    <m/>
  </r>
  <r>
    <x v="5"/>
    <m/>
    <n v="1248"/>
    <s v="SI"/>
    <s v="DESTORNILLADOR ELECTRICO, INHALÁMBRICO, VELOCIDAD REGULABLE, REVERSIBL73246,96"/>
    <s v="5140037 5200037 "/>
    <s v="442320916"/>
    <s v="BIEN"/>
    <s v="Común"/>
    <x v="0"/>
    <s v="Normalizado"/>
    <s v="SUBASTA INVERSA ELECTRÓNICA"/>
    <s v="DESTORNILLADOR ELECTRICO, INHALÁMBRICO, VELOCIDAD REGULABLE, REVERSIBL"/>
    <n v="73"/>
    <n v="246.96"/>
    <m/>
    <s v="2, 3"/>
    <x v="1"/>
    <m/>
    <m/>
    <x v="1"/>
    <m/>
    <m/>
    <m/>
    <m/>
    <m/>
    <n v="0"/>
    <s v="ELIMINADO"/>
    <n v="194"/>
    <m/>
    <m/>
    <m/>
    <m/>
  </r>
  <r>
    <x v="3"/>
    <m/>
    <n v="1248"/>
    <s v="SI"/>
    <s v="DESTORNILLADOR ELECTRICO, INHALÁMBRICO, VELOCIDAD REGULABLE, REVERSIBL73246,96"/>
    <s v="1210120147100110 "/>
    <n v="442320916"/>
    <s v="BIEN"/>
    <s v="Común"/>
    <x v="1"/>
    <s v="Normalizado"/>
    <s v="ÍNFIMA CUANTÍA"/>
    <s v="DESTORNILLADOR ELECTRICO, INHALÁMBRICO, VELOCIDAD REGULABLE, REVERSIBL"/>
    <n v="3"/>
    <n v="246.96"/>
    <m/>
    <s v="1, 2"/>
    <x v="1"/>
    <m/>
    <m/>
    <x v="1"/>
    <m/>
    <m/>
    <m/>
    <m/>
    <m/>
    <n v="0"/>
    <s v="ELIMINADO"/>
    <n v="194"/>
    <m/>
    <m/>
    <m/>
    <m/>
  </r>
  <r>
    <x v="5"/>
    <m/>
    <n v="1249"/>
    <s v="SI"/>
    <s v="LLAVE AJUSTABLE, PICO DE LORO, ABERT. MAX. 1 PULG., LONG. TOTAL 8 PULG., MANGO N2327"/>
    <s v="5140037 5200037 "/>
    <s v="4423209110"/>
    <s v="BIEN"/>
    <s v="Común"/>
    <x v="0"/>
    <s v="Normalizado"/>
    <s v="ÍNFIMA CUANTÍA"/>
    <s v="LLAVE AJUSTABLE, PICO DE LORO, ABERT. MAX. 1 PULG., LONG. TOTAL 8 PULG., MANGO N"/>
    <n v="23"/>
    <n v="27"/>
    <m/>
    <s v="2, 3"/>
    <x v="1"/>
    <m/>
    <m/>
    <x v="1"/>
    <m/>
    <m/>
    <m/>
    <m/>
    <m/>
    <n v="0"/>
    <s v="ELIMINADO"/>
    <n v="194"/>
    <m/>
    <m/>
    <m/>
    <m/>
  </r>
  <r>
    <x v="3"/>
    <m/>
    <n v="1249"/>
    <s v="SI"/>
    <s v="LLAVE AJUSTABLE, PICO DE LORO, ABERT. MAX. 1 PULG., LONG. TOTAL 8 PULG., MANGO N2327"/>
    <s v="4300037 "/>
    <n v="4423209110"/>
    <s v="BIEN"/>
    <s v="Común"/>
    <x v="0"/>
    <s v="Normalizado"/>
    <s v="ÍNFIMA CUANTÍA"/>
    <s v="LLAVE AJUSTABLE, PICO DE LORO, ABERT. MAX. 1 Pulg., LONG. TOTAL 8 Pulg., MANGO N"/>
    <n v="11"/>
    <n v="61.47"/>
    <m/>
    <s v="1, 2"/>
    <x v="1"/>
    <m/>
    <m/>
    <x v="1"/>
    <m/>
    <m/>
    <m/>
    <m/>
    <m/>
    <n v="0"/>
    <s v="ELIMINADO"/>
    <n v="194"/>
    <m/>
    <m/>
    <m/>
    <m/>
  </r>
  <r>
    <x v="5"/>
    <m/>
    <n v="1250"/>
    <s v="SI"/>
    <s v="LLAVE AJUSTABLE, PICO DE LORO, ABERT. MAX. 1 1 2 PULG., LONG. TOTAL 12 PULG., MA640,38"/>
    <s v="5300037 "/>
    <s v="429212013"/>
    <s v="BIEN"/>
    <s v="Común"/>
    <x v="0"/>
    <s v="Normalizado"/>
    <s v="ÍNFIMA CUANTÍA"/>
    <s v="LLAVE AJUSTABLE, PICO DE LORO, ABERT. MAX. 1 1 2 PULG., LONG. TOTAL 12 PULG., MA"/>
    <n v="6"/>
    <n v="40.380000000000003"/>
    <m/>
    <s v="1, 2"/>
    <x v="1"/>
    <m/>
    <m/>
    <x v="1"/>
    <m/>
    <m/>
    <m/>
    <m/>
    <m/>
    <n v="0"/>
    <s v="ELIMINADO"/>
    <n v="194"/>
    <m/>
    <m/>
    <m/>
    <m/>
  </r>
  <r>
    <x v="3"/>
    <m/>
    <n v="1250"/>
    <s v="SI"/>
    <s v="LLAVE AJUSTABLE, PICO DE LORO, ABERT. MAX. 1 1 2 PULG., LONG. TOTAL 12 PULG., MA640,38"/>
    <s v="4300037 "/>
    <n v="429212013"/>
    <s v="BIEN"/>
    <s v="Común"/>
    <x v="0"/>
    <s v="Normalizado"/>
    <s v="ÍNFIMA CUANTÍA"/>
    <s v="LLAVE AJUSTABLE, PICO DE LORO, ABERT. MAX. 1 1 2 Pulg., LONG. TOTAL 12 Pulg., MA"/>
    <n v="11"/>
    <n v="81.400000000000006"/>
    <m/>
    <s v="1, 2"/>
    <x v="1"/>
    <m/>
    <m/>
    <x v="1"/>
    <m/>
    <m/>
    <m/>
    <m/>
    <m/>
    <n v="0"/>
    <s v="ELIMINADO"/>
    <n v="194"/>
    <m/>
    <m/>
    <m/>
    <m/>
  </r>
  <r>
    <x v="5"/>
    <m/>
    <n v="1251"/>
    <s v="SI"/>
    <s v="LLAVE HEXAGONAL  ALLEN, JUEGO DE 12 PIEZAS, EN PULGADAS4340"/>
    <s v="5140037 5200037 5300037 "/>
    <s v="429212013"/>
    <s v="BIEN"/>
    <s v="Común"/>
    <x v="0"/>
    <s v="Normalizado"/>
    <s v="ÍNFIMA CUANTÍA"/>
    <s v="LLAVE HEXAGONAL  ALLEN, JUEGO DE 12 PIEZAS, EN PULGADAS"/>
    <n v="43"/>
    <n v="40"/>
    <m/>
    <s v="1, 2, 3"/>
    <x v="1"/>
    <m/>
    <m/>
    <x v="1"/>
    <m/>
    <m/>
    <m/>
    <m/>
    <m/>
    <n v="0"/>
    <s v="ELIMINADO"/>
    <n v="194"/>
    <m/>
    <m/>
    <m/>
    <m/>
  </r>
  <r>
    <x v="5"/>
    <m/>
    <n v="1253"/>
    <s v="SI"/>
    <s v="DADO DE 12 PUNTAS, MANDO 1 2 PULG. RACHAS, JUEGO DE 27 PIEZAS MILIMETRIC14145"/>
    <s v="5140037 "/>
    <s v="4299217233"/>
    <s v="BIEN"/>
    <s v="Común"/>
    <x v="0"/>
    <s v="Normalizado"/>
    <s v="ÍNFIMA CUANTÍA"/>
    <s v="DADO DE 12 PUNTAS, MANDO 1 2 PULG. RACHAS, JUEGO DE 27 PIEZAS MILIMETRIC"/>
    <n v="14"/>
    <n v="145"/>
    <m/>
    <s v="2, 3"/>
    <x v="1"/>
    <m/>
    <m/>
    <x v="1"/>
    <m/>
    <m/>
    <m/>
    <m/>
    <m/>
    <n v="0"/>
    <s v="ELIMINADO"/>
    <n v="194"/>
    <m/>
    <m/>
    <m/>
    <m/>
  </r>
  <r>
    <x v="5"/>
    <m/>
    <n v="1254"/>
    <s v="SI"/>
    <s v="BROCAS DE ACERO RAPIDO, JUEGO DE 15 PIEZAS, DE 1 8 PULG. A 3 4 PULG.64120"/>
    <s v="5140037 "/>
    <s v="444610021"/>
    <s v="BIEN"/>
    <s v="Común"/>
    <x v="0"/>
    <s v="Normalizado"/>
    <s v="SUBASTA INVERSA ELECTRÓNICA"/>
    <s v="BROCAS DE ACERO RAPIDO, JUEGO DE 15 PIEZAS, DE 1 8 PULG. A 3 4 PULG."/>
    <n v="64"/>
    <n v="120"/>
    <m/>
    <s v="2, 3"/>
    <x v="1"/>
    <m/>
    <m/>
    <x v="1"/>
    <m/>
    <m/>
    <m/>
    <m/>
    <m/>
    <n v="0"/>
    <s v="ELIMINADO"/>
    <n v="194"/>
    <m/>
    <m/>
    <m/>
    <m/>
  </r>
  <r>
    <x v="5"/>
    <m/>
    <n v="1256"/>
    <s v="SI"/>
    <s v="JUEGO DE BROCAS DE COBALTO MILIMETRICAS DE 12 PIEZAS1598,56"/>
    <s v="5140037 "/>
    <s v="429990814"/>
    <s v="BIEN"/>
    <s v="Común"/>
    <x v="0"/>
    <s v="Normalizado"/>
    <s v="ÍNFIMA CUANTÍA"/>
    <s v="JUEGO DE BROCAS DE COBALTO MILIMETRICAS DE 12 PIEZAS"/>
    <n v="15"/>
    <n v="98.56"/>
    <m/>
    <s v="2, 3"/>
    <x v="1"/>
    <m/>
    <m/>
    <x v="1"/>
    <m/>
    <m/>
    <m/>
    <m/>
    <m/>
    <n v="0"/>
    <s v="ELIMINADO"/>
    <n v="194"/>
    <m/>
    <m/>
    <m/>
    <m/>
  </r>
  <r>
    <x v="3"/>
    <m/>
    <n v="1256"/>
    <s v="SI"/>
    <s v="JUEGO DE BROCAS DE COBALTO MILIMETRICAS DE 12 PIEZAS1598,56"/>
    <s v="4220337 4300037 "/>
    <n v="429990814"/>
    <s v="BIEN"/>
    <s v="Común"/>
    <x v="0"/>
    <s v="Normalizado"/>
    <s v="ÍNFIMA CUANTÍA"/>
    <s v="JUEGO DE BROCAS DE COBALTO MILIMETRICAS DE 12 PIEZAS"/>
    <n v="14"/>
    <n v="98.56"/>
    <m/>
    <s v="1, 2, 3"/>
    <x v="1"/>
    <m/>
    <m/>
    <x v="1"/>
    <m/>
    <m/>
    <m/>
    <m/>
    <m/>
    <n v="0"/>
    <s v="ELIMINADO"/>
    <n v="194"/>
    <m/>
    <m/>
    <m/>
    <m/>
  </r>
  <r>
    <x v="5"/>
    <m/>
    <n v="1259"/>
    <s v="SI"/>
    <s v="ARCO DE SIERRA, CORTE DE METAL EN VARIOS ANGULOS, PARA 12 PULG. DE LONGITUD338,8"/>
    <s v="5140037 "/>
    <s v="429211013"/>
    <s v="BIEN"/>
    <s v="Común"/>
    <x v="0"/>
    <s v="Normalizado"/>
    <s v="ÍNFIMA CUANTÍA"/>
    <s v="ARCO DE SIERRA, CORTE DE METAL EN VARIOS ANGULOS, PARA 12 PULG. DE LONGITUD"/>
    <n v="33"/>
    <n v="8.8000000000000007"/>
    <m/>
    <s v="2, 3"/>
    <x v="1"/>
    <m/>
    <m/>
    <x v="1"/>
    <m/>
    <m/>
    <m/>
    <m/>
    <m/>
    <n v="0"/>
    <s v="ELIMINADO"/>
    <n v="194"/>
    <m/>
    <m/>
    <m/>
    <m/>
  </r>
  <r>
    <x v="3"/>
    <m/>
    <n v="1259"/>
    <s v="SI"/>
    <s v="ARCO DE SIERRA, CORTE DE METAL EN VARIOS ANGULOS, PARA 12 PULG. DE LONGITUD338,8"/>
    <s v="4300037 "/>
    <n v="429211013"/>
    <s v="BIEN"/>
    <s v="Común"/>
    <x v="0"/>
    <s v="Normalizado"/>
    <s v="ÍNFIMA CUANTÍA"/>
    <s v="ARCO DE SIERRA, CORTE DE METAL EN VARIOS ANGULOS, PARA 12 Pulg. DE LONGITUD"/>
    <n v="11"/>
    <n v="39.6"/>
    <m/>
    <s v="1, 2"/>
    <x v="1"/>
    <m/>
    <m/>
    <x v="1"/>
    <m/>
    <m/>
    <m/>
    <m/>
    <m/>
    <n v="0"/>
    <s v="ELIMINADO"/>
    <n v="194"/>
    <m/>
    <m/>
    <m/>
    <m/>
  </r>
  <r>
    <x v="5"/>
    <m/>
    <n v="1260"/>
    <s v="SI"/>
    <s v="HOJA DE SIERRA DE 12 PULG., DE 18 DIENTES POR PULGADA1002,5"/>
    <s v="5140037 "/>
    <s v="429214011"/>
    <s v="BIEN"/>
    <s v="Común"/>
    <x v="0"/>
    <s v="Normalizado"/>
    <s v="ÍNFIMA CUANTÍA"/>
    <s v="HOJA DE SIERRA DE 12 PULG., DE 18 DIENTES POR PULGADA"/>
    <n v="100"/>
    <n v="2.5"/>
    <m/>
    <s v="2, 3"/>
    <x v="1"/>
    <m/>
    <m/>
    <x v="1"/>
    <m/>
    <m/>
    <m/>
    <m/>
    <m/>
    <n v="0"/>
    <s v="ELIMINADO"/>
    <n v="194"/>
    <m/>
    <m/>
    <m/>
    <m/>
  </r>
  <r>
    <x v="3"/>
    <m/>
    <n v="1260"/>
    <s v="SI"/>
    <s v="HOJA DE SIERRA DE 12 PULG., DE 18 DIENTES POR PULGADA1002,5"/>
    <s v="4100037 4210031 4300037 "/>
    <n v="429214011"/>
    <s v="BIEN"/>
    <s v="Común"/>
    <x v="0"/>
    <s v="Normalizado"/>
    <s v="ÍNFIMA CUANTÍA"/>
    <s v="HOJA DE SIERRA DE 12 Pulg., DE 18 DIENTES POR PULGADA"/>
    <n v="210"/>
    <n v="2.5"/>
    <m/>
    <s v="1, 2, 3"/>
    <x v="1"/>
    <m/>
    <m/>
    <x v="1"/>
    <m/>
    <m/>
    <m/>
    <m/>
    <m/>
    <n v="0"/>
    <s v="ELIMINADO"/>
    <n v="194"/>
    <m/>
    <m/>
    <m/>
    <m/>
  </r>
  <r>
    <x v="5"/>
    <m/>
    <n v="1262"/>
    <s v="SI"/>
    <s v="ADECUACIONES A LAS AGENCIAS DE ATENCIÓN AL CLIENTE Y RECAUDACIÓN17722"/>
    <s v="5110054"/>
    <s v="541210015"/>
    <s v="SERVICIO"/>
    <s v="Común"/>
    <x v="0"/>
    <s v="No Normalizado"/>
    <s v="MENOR CUANTÍA"/>
    <s v="ADECUACIONES A LAS AGENCIAS DE ATENCIÓN AL CLIENTE Y RECAUDACIÓN"/>
    <n v="1"/>
    <n v="7722"/>
    <m/>
    <s v="2, 3"/>
    <x v="1"/>
    <m/>
    <m/>
    <x v="1"/>
    <m/>
    <m/>
    <m/>
    <m/>
    <m/>
    <n v="0"/>
    <m/>
    <m/>
    <m/>
    <m/>
    <m/>
    <m/>
  </r>
  <r>
    <x v="5"/>
    <m/>
    <n v="1263"/>
    <s v="SI"/>
    <s v="CALIBRADOR PIE DE REY, TORNILLO, RANGO 12 PULG. Y 300 MM, APRECIACION 1 1288238"/>
    <s v="5140037 "/>
    <s v="4423209116"/>
    <s v="BIEN"/>
    <s v="Común"/>
    <x v="0"/>
    <s v="Normalizado"/>
    <s v="ÍNFIMA CUANTÍA"/>
    <s v="CALIBRADOR PIE DE REY, TORNILLO, RANGO 12 PULG. Y 300 MM, APRECIACION 1 128"/>
    <n v="8"/>
    <n v="238"/>
    <m/>
    <s v="2, 3"/>
    <x v="1"/>
    <m/>
    <m/>
    <x v="1"/>
    <m/>
    <m/>
    <m/>
    <m/>
    <m/>
    <n v="0"/>
    <s v="ELIMINADO"/>
    <n v="194"/>
    <m/>
    <m/>
    <m/>
    <m/>
  </r>
  <r>
    <x v="3"/>
    <m/>
    <n v="1263"/>
    <s v="SI"/>
    <s v="CALIBRADOR PIE DE REY, TORNILLO, RANGO 12 PULG. Y 300 MM, APRECIACION 1 1288238"/>
    <s v="4210037 "/>
    <n v="4423209116"/>
    <s v="BIEN"/>
    <s v="Común"/>
    <x v="0"/>
    <s v="Normalizado"/>
    <s v="ÍNFIMA CUANTÍA"/>
    <s v="CALIBRADOR PIE DE REY, TORNILLO, RANGO 12 Pulg. Y 300 MM, APRECIACION 1 128"/>
    <n v="2"/>
    <n v="185.21"/>
    <m/>
    <s v="2, 3"/>
    <x v="1"/>
    <m/>
    <m/>
    <x v="1"/>
    <m/>
    <m/>
    <m/>
    <m/>
    <m/>
    <n v="0"/>
    <s v="ELIMINADO"/>
    <n v="194"/>
    <m/>
    <m/>
    <m/>
    <m/>
  </r>
  <r>
    <x v="5"/>
    <m/>
    <n v="1264"/>
    <s v="SI"/>
    <s v="FLEXOMETRO ANCHO HOJA 3 4 Pulg., LONGITUD 5 METROS 16 PIES , CON BOTÓN DE FIJACIÓN236,89"/>
    <n v="5140037"/>
    <s v="482120033"/>
    <s v="BIEN"/>
    <s v="Común"/>
    <x v="0"/>
    <s v="Normalizado"/>
    <s v="SUBASTA INVERSA ELECTRÓNICA"/>
    <s v="FLEXOMETRO ANCHO HOJA 3 4 Pulg., LONGITUD 5 METROS 16 PIES , CON BOTÓN DE FIJACIÓN"/>
    <n v="23"/>
    <n v="6.89"/>
    <m/>
    <s v="2, 3"/>
    <x v="1"/>
    <m/>
    <m/>
    <x v="1"/>
    <m/>
    <m/>
    <m/>
    <m/>
    <m/>
    <n v="0"/>
    <s v="ELIMINADO"/>
    <n v="194"/>
    <m/>
    <m/>
    <m/>
    <m/>
  </r>
  <r>
    <x v="5"/>
    <m/>
    <n v="1265"/>
    <s v="SI"/>
    <s v="ODOMETRO DE RUEDA ELECTRÓNICO4250"/>
    <s v="5140037 "/>
    <s v="482120032"/>
    <s v="BIEN"/>
    <s v="Común"/>
    <x v="0"/>
    <s v="Normalizado"/>
    <s v="ÍNFIMA CUANTÍA"/>
    <s v="ODOMETRO DE RUEDA ELECTRÓNICO"/>
    <n v="4"/>
    <n v="250"/>
    <m/>
    <s v="2, 3"/>
    <x v="1"/>
    <m/>
    <m/>
    <x v="1"/>
    <m/>
    <m/>
    <m/>
    <m/>
    <m/>
    <n v="0"/>
    <s v="ELIMINADO"/>
    <n v="194"/>
    <m/>
    <m/>
    <m/>
    <m/>
  </r>
  <r>
    <x v="5"/>
    <m/>
    <n v="1266"/>
    <s v="SI"/>
    <s v="PINZA VOLTAMPERIMETRICA ESCALAS 0 300 A, 0.1  750 V7134,4"/>
    <s v="5110037 "/>
    <s v="482430012"/>
    <s v="BIEN"/>
    <s v="Común"/>
    <x v="0"/>
    <s v="Normalizado"/>
    <s v="ÍNFIMA CUANTÍA"/>
    <s v="PINZA VOLTAMPERIMETRICA ESCALAS 0 300 A, 0.1  750 V"/>
    <n v="7"/>
    <n v="134.4"/>
    <m/>
    <s v="1, 2"/>
    <x v="1"/>
    <m/>
    <m/>
    <x v="1"/>
    <m/>
    <m/>
    <m/>
    <m/>
    <m/>
    <n v="0"/>
    <s v="ELIMINADO"/>
    <n v="194"/>
    <m/>
    <m/>
    <m/>
    <m/>
  </r>
  <r>
    <x v="5"/>
    <m/>
    <n v="1267"/>
    <s v="SI"/>
    <s v="SOLDADOR ELECTRICO MANUAL CAUTIN TIPO LAPIZ, 120 V, 40 W1230"/>
    <s v="5140037 "/>
    <s v="442320921"/>
    <s v="BIEN"/>
    <s v="Común"/>
    <x v="0"/>
    <s v="Normalizado"/>
    <s v="ÍNFIMA CUANTÍA"/>
    <s v="SOLDADOR ELECTRICO MANUAL CAUTIN TIPO LAPIZ, 120 V, 40 W"/>
    <n v="12"/>
    <n v="30"/>
    <m/>
    <s v="2, 3"/>
    <x v="1"/>
    <m/>
    <m/>
    <x v="1"/>
    <m/>
    <m/>
    <m/>
    <m/>
    <m/>
    <n v="0"/>
    <s v="ELIMINADO"/>
    <n v="194"/>
    <m/>
    <m/>
    <m/>
    <m/>
  </r>
  <r>
    <x v="5"/>
    <m/>
    <n v="1268"/>
    <s v="SI"/>
    <s v="SOLDADOR ELECTRICO MANUAL CAUTIN TIPO PISTOLA 120 V, 1200 W1280,86"/>
    <s v="5140037 "/>
    <s v="442320921"/>
    <s v="BIEN"/>
    <s v="Común"/>
    <x v="0"/>
    <s v="Normalizado"/>
    <s v="ÍNFIMA CUANTÍA"/>
    <s v="SOLDADOR ELECTRICO MANUAL CAUTIN TIPO PISTOLA 120 V, 1200 W"/>
    <n v="12"/>
    <n v="80.86"/>
    <m/>
    <s v="2, 3"/>
    <x v="1"/>
    <m/>
    <m/>
    <x v="1"/>
    <m/>
    <m/>
    <m/>
    <m/>
    <m/>
    <n v="0"/>
    <s v="ELIMINADO"/>
    <n v="194"/>
    <m/>
    <m/>
    <m/>
    <m/>
  </r>
  <r>
    <x v="5"/>
    <m/>
    <n v="1269"/>
    <s v="SI"/>
    <s v="ACOPLE RAPIDO PARA SOPLETE Y MANGUERA208,66"/>
    <s v="5140037 "/>
    <s v="421900311"/>
    <s v="BIEN"/>
    <s v="Común"/>
    <x v="0"/>
    <s v="Normalizado"/>
    <s v="ÍNFIMA CUANTÍA"/>
    <s v="ACOPLE RAPIDO PARA SOPLETE Y MANGUERA"/>
    <n v="20"/>
    <n v="8.66"/>
    <m/>
    <s v="2, 3"/>
    <x v="1"/>
    <m/>
    <m/>
    <x v="1"/>
    <m/>
    <m/>
    <m/>
    <m/>
    <m/>
    <n v="0"/>
    <s v="ELIMINADO"/>
    <n v="194"/>
    <m/>
    <m/>
    <m/>
    <m/>
  </r>
  <r>
    <x v="5"/>
    <m/>
    <n v="1270"/>
    <s v="SI"/>
    <s v="KAVETA PLÁSTICA  PARA ALMACENAR EQUIPOS DE MEDICIÓN7020"/>
    <s v="5140037 5200037 "/>
    <s v="364900018"/>
    <s v="BIEN"/>
    <s v="Común"/>
    <x v="0"/>
    <s v="Normalizado"/>
    <s v="ÍNFIMA CUANTÍA"/>
    <s v="KAVETA PLÁSTICA  PARA ALMACENAR EQUIPOS DE MEDICIÓN"/>
    <n v="70"/>
    <n v="20"/>
    <m/>
    <s v="2, 3"/>
    <x v="1"/>
    <m/>
    <m/>
    <x v="1"/>
    <m/>
    <m/>
    <m/>
    <m/>
    <m/>
    <n v="0"/>
    <s v="ELIMINADO"/>
    <n v="194"/>
    <m/>
    <m/>
    <m/>
    <m/>
  </r>
  <r>
    <x v="5"/>
    <m/>
    <n v="1271"/>
    <s v="SI"/>
    <s v="ESTACION DE SOLDAR, TEMPERATURA REGULABLE, CON CAUTIN PISTOLA DE AIRE 2200"/>
    <s v="5140037 "/>
    <s v="442400111"/>
    <s v="BIEN"/>
    <s v="Común"/>
    <x v="0"/>
    <s v="Normalizado"/>
    <s v="ÍNFIMA CUANTÍA"/>
    <s v="ESTACION DE SOLDAR, TEMPERATURA REGULABLE, CON CAUTIN PISTOLA DE AIRE "/>
    <n v="2"/>
    <n v="200"/>
    <m/>
    <s v="2, 3"/>
    <x v="1"/>
    <m/>
    <m/>
    <x v="1"/>
    <m/>
    <m/>
    <m/>
    <m/>
    <m/>
    <n v="0"/>
    <s v="ELIMINADO"/>
    <n v="194"/>
    <m/>
    <m/>
    <m/>
    <m/>
  </r>
  <r>
    <x v="5"/>
    <m/>
    <n v="1272"/>
    <s v="SI"/>
    <s v="ACOPLE RAPIDO MACHO PARA MANGUERA DE 1 2 PULG.204,8"/>
    <n v="5140037"/>
    <s v="421900311"/>
    <s v="BIEN"/>
    <s v="Común"/>
    <x v="0"/>
    <s v="Normalizado"/>
    <s v="ÍNFIMA CUANTÍA"/>
    <s v="ACOPLE RAPIDO MACHO PARA MANGUERA DE 1 2 PULG."/>
    <n v="20"/>
    <n v="4.8"/>
    <m/>
    <s v="2, 3"/>
    <x v="1"/>
    <m/>
    <m/>
    <x v="1"/>
    <m/>
    <m/>
    <m/>
    <m/>
    <m/>
    <n v="0"/>
    <s v="ELIMINADO"/>
    <n v="194"/>
    <m/>
    <m/>
    <m/>
    <m/>
  </r>
  <r>
    <x v="3"/>
    <m/>
    <n v="1272"/>
    <s v="SI"/>
    <s v="ACOPLE RAPIDO MACHO PARA MANGUERA DE 1 2 PULG.204,8"/>
    <n v="4220337"/>
    <n v="421900311"/>
    <s v="BIEN"/>
    <s v="Común"/>
    <x v="0"/>
    <s v="Normalizado"/>
    <s v="ÍNFIMA CUANTÍA"/>
    <s v="ACOPLE RAPIDO MACHO PARA MANGUERA DE 1 2 Pulg."/>
    <n v="10"/>
    <n v="4.8"/>
    <m/>
    <s v="2, 3"/>
    <x v="1"/>
    <m/>
    <m/>
    <x v="1"/>
    <m/>
    <m/>
    <m/>
    <m/>
    <m/>
    <n v="0"/>
    <s v="ELIMINADO"/>
    <n v="194"/>
    <m/>
    <m/>
    <m/>
    <m/>
  </r>
  <r>
    <x v="5"/>
    <m/>
    <n v="1274"/>
    <s v="SI"/>
    <s v="INVERSOR DE CORRIENTE DC   AC DE 500 W, V. ENTRADA 12 V DC, SALIDA 1203570"/>
    <s v="5140037 "/>
    <s v="461220012"/>
    <s v="BIEN"/>
    <s v="Común"/>
    <x v="0"/>
    <s v="Normalizado"/>
    <s v="ÍNFIMA CUANTÍA"/>
    <s v="INVERSOR DE CORRIENTE DC   AC DE 500 W, V. ENTRADA 12 V DC, SALIDA 120"/>
    <n v="35"/>
    <n v="70"/>
    <m/>
    <s v="2, 3"/>
    <x v="1"/>
    <m/>
    <m/>
    <x v="1"/>
    <m/>
    <m/>
    <m/>
    <m/>
    <m/>
    <n v="0"/>
    <s v="ELIMINADO"/>
    <n v="194"/>
    <m/>
    <m/>
    <m/>
    <m/>
  </r>
  <r>
    <x v="5"/>
    <m/>
    <n v="1275"/>
    <s v="SI"/>
    <s v="INVERSOR, VOLTAJE DE ENTRADA  12 VDC, VOLTAJE DE SALIDA  120 VAC,  POT1261,6"/>
    <s v="5300037 "/>
    <s v="461220012"/>
    <s v="BIEN"/>
    <s v="Común"/>
    <x v="0"/>
    <s v="Normalizado"/>
    <s v="ÍNFIMA CUANTÍA"/>
    <s v="INVERSOR, VOLTAJE DE ENTRADA  12 VDC, VOLTAJE DE SALIDA  120 VAC,  POT"/>
    <n v="12"/>
    <n v="61.6"/>
    <m/>
    <s v="1, 2"/>
    <x v="1"/>
    <m/>
    <m/>
    <x v="1"/>
    <m/>
    <m/>
    <m/>
    <m/>
    <m/>
    <n v="0"/>
    <s v="ELIMINADO"/>
    <n v="194"/>
    <m/>
    <m/>
    <m/>
    <m/>
  </r>
  <r>
    <x v="5"/>
    <m/>
    <n v="1276"/>
    <s v="SI"/>
    <s v="LARGA VISTA  BINOCULARES  AUMENTO 10 22 X 50 , SISTEMA DE ZOOM4331,14"/>
    <s v="5110037 "/>
    <s v="481100046"/>
    <s v="BIEN"/>
    <s v="Común"/>
    <x v="0"/>
    <s v="Normalizado"/>
    <s v="ÍNFIMA CUANTÍA"/>
    <s v="LARGA VISTA  BINOCULARES  AUMENTO 10 22 X 50 , SISTEMA DE ZOOM"/>
    <n v="4"/>
    <n v="331.14"/>
    <m/>
    <s v="2, 3"/>
    <x v="1"/>
    <m/>
    <m/>
    <x v="1"/>
    <m/>
    <m/>
    <m/>
    <m/>
    <m/>
    <n v="0"/>
    <s v="ELIMINADO"/>
    <n v="194"/>
    <m/>
    <m/>
    <m/>
    <m/>
  </r>
  <r>
    <x v="5"/>
    <m/>
    <n v="1279"/>
    <s v="SI"/>
    <s v="PINTURA LACA EN SPRAY COLOR ROJO, PRESENTACIÓN 12 ONZ. 400 ML482,5"/>
    <s v="5140037 "/>
    <s v="351100111"/>
    <s v="BIEN"/>
    <s v="Común"/>
    <x v="0"/>
    <s v="Normalizado"/>
    <s v="ÍNFIMA CUANTÍA"/>
    <s v="PINTURA LACA EN SPRAY COLOR ROJO, PRESENTACIÓN 12 ONZ. 400 ML"/>
    <n v="48"/>
    <n v="2.5"/>
    <m/>
    <s v="2, 3"/>
    <x v="1"/>
    <m/>
    <m/>
    <x v="1"/>
    <m/>
    <m/>
    <m/>
    <m/>
    <m/>
    <n v="0"/>
    <s v="ELIMINADO"/>
    <n v="138"/>
    <m/>
    <m/>
    <m/>
    <m/>
  </r>
  <r>
    <x v="5"/>
    <m/>
    <n v="1280"/>
    <s v="SI"/>
    <s v="RESISTENCIA FIJA DE 110 220 V, 800 W8070"/>
    <s v="5140037 "/>
    <s v="448180011"/>
    <s v="BIEN"/>
    <s v="Común"/>
    <x v="0"/>
    <s v="Normalizado"/>
    <s v="ÍNFIMA CUANTÍA"/>
    <s v="RESISTENCIA FIJA DE 110 220 V, 800 W"/>
    <n v="80"/>
    <n v="70"/>
    <m/>
    <s v="2, 3"/>
    <x v="1"/>
    <m/>
    <m/>
    <x v="1"/>
    <m/>
    <m/>
    <m/>
    <m/>
    <m/>
    <n v="0"/>
    <s v="ELIMINADO"/>
    <n v="194"/>
    <m/>
    <m/>
    <m/>
    <m/>
  </r>
  <r>
    <x v="5"/>
    <m/>
    <n v="1281"/>
    <s v="SI"/>
    <s v="ABRAZADERA METALICA GALVANIZADA TIPO GANCHO DE 13 MM  1 2 PULG. DIAM.  DE2600,04"/>
    <s v="5300031 "/>
    <s v="4299905228"/>
    <s v="BIEN"/>
    <s v="Común"/>
    <x v="0"/>
    <s v="Normalizado"/>
    <s v="ÍNFIMA CUANTÍA"/>
    <s v="ABRAZADERA METALICA GALVANIZADA TIPO GANCHO DE 13 MM  1 2 PULG. DIAM.  DE"/>
    <n v="260"/>
    <n v="0.04"/>
    <m/>
    <s v="1, 2"/>
    <x v="1"/>
    <m/>
    <m/>
    <x v="1"/>
    <m/>
    <m/>
    <m/>
    <m/>
    <m/>
    <n v="0"/>
    <s v="ELIMINADO"/>
    <n v="66"/>
    <m/>
    <m/>
    <m/>
    <m/>
  </r>
  <r>
    <x v="5"/>
    <m/>
    <n v="1282"/>
    <s v="SI"/>
    <s v="ALICATE DE CORTE DIAGONAL, LONG. 6 Pulg. 152 MM, MANGO AISLADO78,18"/>
    <n v="3230037"/>
    <s v="4292112110"/>
    <s v="BIEN"/>
    <s v="Común"/>
    <x v="0"/>
    <s v="Normalizado"/>
    <s v="SUBASTA INVERSA ELECTRÓNICA"/>
    <s v="ALICATE DE CORTE DIAGONAL, LONG. 6 Pulg. 152 MM, MANGO AISLADO"/>
    <n v="7"/>
    <n v="8.18"/>
    <m/>
    <s v="2, 3"/>
    <x v="1"/>
    <m/>
    <m/>
    <x v="1"/>
    <m/>
    <m/>
    <m/>
    <m/>
    <m/>
    <n v="0"/>
    <s v="ELIMINADO"/>
    <n v="194"/>
    <m/>
    <m/>
    <m/>
    <m/>
  </r>
  <r>
    <x v="5"/>
    <m/>
    <n v="1283"/>
    <s v="SI"/>
    <s v="BROCAS DE ACERO RAPIDO, MILIMETRICA, JUEGO DE 10 PIEZAS, DE 3 A 12 MM718,39"/>
    <n v="3230037"/>
    <s v="442510011"/>
    <s v="BIEN"/>
    <s v="Común"/>
    <x v="0"/>
    <s v="Normalizado"/>
    <s v="SUBASTA INVERSA ELECTRÓNICA"/>
    <s v="BROCAS DE ACERO RAPIDO, MILIMETRICA, JUEGO DE 10 PIEZAS, DE 3 A 12 MM"/>
    <n v="7"/>
    <n v="18.39"/>
    <m/>
    <s v="2, 3"/>
    <x v="1"/>
    <m/>
    <m/>
    <x v="1"/>
    <m/>
    <m/>
    <m/>
    <m/>
    <m/>
    <n v="0"/>
    <s v="ELIMINADO"/>
    <n v="194"/>
    <m/>
    <m/>
    <m/>
    <m/>
  </r>
  <r>
    <x v="6"/>
    <m/>
    <n v="1285"/>
    <s v="NO"/>
    <s v="RECONECTADOR AUTOMATICO TRIFASICO EN VACIO, 27 KV, 150 KV BIL, 630 A180172003096000"/>
    <s v="12103121217026102 "/>
    <n v="462110213"/>
    <s v="BIEN"/>
    <s v="Común"/>
    <x v="1"/>
    <s v="Normalizado"/>
    <s v="SUBASTA INVERSA ELECTRÓNICA"/>
    <s v="RECONECTADOR AUTOMATICO TRIFASICO EN VACIO, 27 KV, 150 KV BIL, 630 A"/>
    <n v="180"/>
    <n v="16368.78"/>
    <n v="2946380.4"/>
    <n v="3"/>
    <x v="2"/>
    <m/>
    <m/>
    <x v="0"/>
    <m/>
    <m/>
    <m/>
    <m/>
    <m/>
    <n v="0"/>
    <s v="MODIFICADO"/>
    <s v="244  0222  0292"/>
    <d v="2021-12-17T00:00:00"/>
    <m/>
    <m/>
    <m/>
  </r>
  <r>
    <x v="6"/>
    <m/>
    <n v="1286"/>
    <s v="NO"/>
    <s v="LUMINARIA TIPO LED 100 LUMENES/WATT, BLANCO NEUTRO. IP66 IK09, DE ALUMINIO INYECTADO, COMPLETA CON BRAZO SOPORTE20006001200000"/>
    <s v="12103011217031212"/>
    <n v="465390014"/>
    <s v="BIEN"/>
    <s v="Común"/>
    <x v="1"/>
    <s v="Normalizado"/>
    <s v="SUBASTA INVERSA ELECTRÓNICA"/>
    <s v="LUMINARIA TIPO LED 100 LUMENES/WATT, BLANCO NEUTRO. IP66 IK09, DE ALUMINIO INYECTADO, COMPLETA CON BRAZO SOPORTE"/>
    <n v="2000"/>
    <n v="600"/>
    <n v="1200000"/>
    <s v="2, 3"/>
    <x v="3"/>
    <m/>
    <m/>
    <x v="0"/>
    <m/>
    <m/>
    <m/>
    <m/>
    <m/>
    <n v="0"/>
    <s v="MODIFICADO"/>
    <n v="212"/>
    <m/>
    <m/>
    <m/>
    <m/>
  </r>
  <r>
    <x v="6"/>
    <m/>
    <n v="1287"/>
    <s v="NO"/>
    <s v="CONTRATACIÓN DE OBRAS PARA EL MEJORAMIENTO DEL SERVICIO ELÉCTRICO EN EL PUNTO DE ENTREGA, EN EL SECTOR DE LA VICENTINA, MEDIANTE EL INGRESO DEL PRIMARIO 25B Y LA REPOTENCIACIÓN DE REDES DE MEDIO Y BAJO VOLTAJE.11170814,131170814,13"/>
    <s v="12103041217013024"/>
    <n v="542900122"/>
    <s v="OBRA"/>
    <s v="Común"/>
    <x v="1"/>
    <m/>
    <s v="LICITACIÓN"/>
    <s v="CONTRATACIÓN DE OBRAS PARA EL MEJORAMIENTO DEL SERVICIO ELÉCTRICO EN EL PUNTO DE ENTREGA, EN EL SECTOR DE LA VICENTINA, MEDIANTE EL INGRESO DEL PRIMARIO 25B Y LA REPOTENCIACIÓN DE REDES DE MEDIO Y BAJO VOLTAJE."/>
    <n v="1"/>
    <n v="1170814.1299999999"/>
    <n v="1170814.1299999999"/>
    <s v="2, 3"/>
    <x v="0"/>
    <m/>
    <m/>
    <x v="0"/>
    <m/>
    <m/>
    <m/>
    <m/>
    <m/>
    <n v="0"/>
    <s v="MODIFICADO"/>
    <n v="98"/>
    <m/>
    <m/>
    <m/>
    <m/>
  </r>
  <r>
    <x v="6"/>
    <m/>
    <n v="1288"/>
    <s v="NO"/>
    <s v="CONTRATACIÓN DE OBRAS PARA LA CONSTRUCCIÓN Y REMODELACIÓN DE REDES DE MEDIO Y BAJO VOLTAJE EN LOS SECTORES DE CARAPUNGO Y LLANO CHICO1903876,38903876,38"/>
    <s v="1210111614770934_x000a_1210112014770938_x000a_1210112114770939_x000a_1210112914770947_x000a_121031212170260115_x000a_121031212170260144"/>
    <n v="542900122"/>
    <s v="OBRA"/>
    <s v="Común"/>
    <x v="1"/>
    <m/>
    <s v="COTIZACIÓN"/>
    <s v="CONTRATACIÓN DE OBRAS PARA LA CONSTRUCCIÓN Y REMODELACIÓN DE REDES DE MEDIO Y BAJO VOLTAJE EN LOS SECTORES DE CARAPUNGO Y LLANO CHICO"/>
    <s v="1"/>
    <n v="903876.38"/>
    <n v="903876.38"/>
    <s v="2, 3"/>
    <x v="0"/>
    <m/>
    <m/>
    <x v="0"/>
    <m/>
    <m/>
    <m/>
    <m/>
    <m/>
    <n v="0"/>
    <s v="MODIFICADO"/>
    <n v="98"/>
    <m/>
    <m/>
    <m/>
    <m/>
  </r>
  <r>
    <x v="6"/>
    <m/>
    <n v="1289"/>
    <s v="NO"/>
    <s v="CONECTOR RANURAS PARALELAS, ALEACION CU, NO. 1/0 - 4/0 AWG, 6 - 4/0 AWG, PERNOS LATERALES Y SEPARADOR4440018799200"/>
    <s v="1210312121_x000a_7026103_x000a_7310031_x000a_7330031"/>
    <n v="462200911"/>
    <s v="BIEN"/>
    <s v="Común"/>
    <x v="1"/>
    <s v="Normalizado"/>
    <s v="SUBASTA INVERSA ELECTRÓNICA"/>
    <s v="CONECTOR RANURAS PARALELAS, ALEACION CU, NO. 1/0 - 4/0 AWG, 6 - 4/0 AWG, PERNOS LATERALES Y SEPARADOR"/>
    <n v="44400"/>
    <n v="15.85"/>
    <n v="703740"/>
    <n v="3"/>
    <x v="2"/>
    <s v="MUÑOZ ANDREA"/>
    <n v="23042"/>
    <x v="2"/>
    <m/>
    <m/>
    <m/>
    <n v="44400"/>
    <n v="15.85"/>
    <n v="703740"/>
    <s v="MODIFICADO"/>
    <s v="212  0223"/>
    <d v="2021-11-25T00:00:00"/>
    <m/>
    <m/>
    <m/>
  </r>
  <r>
    <x v="6"/>
    <m/>
    <n v="1290"/>
    <s v="NO"/>
    <s v="CONECTOR RANURAS PARALELAS ALEACION CU, NO. 2 - 2/0 AWG Y 6 - 2/0 AWG, PERNOS LATERALES Y SEPARADOR4440015666000"/>
    <n v="7330031"/>
    <n v="461210016"/>
    <s v="BIEN"/>
    <s v="Común"/>
    <x v="1"/>
    <s v="Normalizado"/>
    <s v="SUBASTA INVERSA ELECTRÓNICA"/>
    <s v="CONECTOR RANURAS PARALELAS ALEACION CU, NO. 2 - 2/0 AWG Y 6 - 2/0 AWG, PERNOS LATERALES Y SEPARADOR"/>
    <n v="44400"/>
    <n v="13.81"/>
    <n v="613164"/>
    <n v="3"/>
    <x v="2"/>
    <s v="MUÑOZ ANDREA"/>
    <n v="23042"/>
    <x v="2"/>
    <m/>
    <m/>
    <m/>
    <n v="44400"/>
    <n v="13.81"/>
    <n v="613164"/>
    <s v="MODIFICADO"/>
    <s v="212  0223"/>
    <d v="2021-11-25T00:00:00"/>
    <m/>
    <m/>
    <m/>
  </r>
  <r>
    <x v="6"/>
    <m/>
    <n v="1291"/>
    <s v="NO"/>
    <s v="LAMPARA VAPOR DE SODIO, TUBULAR CLARA, ALTA PRESION, 250 W1800010,28185040"/>
    <s v="7430031 "/>
    <n v="465100111"/>
    <s v="BIEN"/>
    <s v="Común"/>
    <x v="0"/>
    <s v="Normalizado"/>
    <s v="SUBASTA INVERSA ELECTRÓNICA"/>
    <s v="LAMPARA VAPOR DE SODIO, TUBULAR CLARA, ALTA PRESION, 250 W"/>
    <n v="18000"/>
    <n v="10.28"/>
    <n v="185040"/>
    <n v="3"/>
    <x v="2"/>
    <m/>
    <m/>
    <x v="0"/>
    <m/>
    <m/>
    <m/>
    <m/>
    <m/>
    <n v="0"/>
    <s v="MODIFICADO"/>
    <n v="244"/>
    <m/>
    <m/>
    <m/>
    <m/>
  </r>
  <r>
    <x v="6"/>
    <m/>
    <n v="1292"/>
    <s v="NO"/>
    <s v="LAMPARA VAPOR DE SODIO, TUBULAR CLARA, ALTA PRESION, 400 W1400012,5175000"/>
    <s v="7430031 "/>
    <n v="465100111"/>
    <s v="BIEN"/>
    <s v="Común"/>
    <x v="0"/>
    <s v="Normalizado"/>
    <s v="SUBASTA INVERSA ELECTRÓNICA"/>
    <s v="LAMPARA VAPOR DE SODIO, TUBULAR CLARA, ALTA PRESION, 400 W"/>
    <n v="14000"/>
    <n v="12.5"/>
    <n v="175000"/>
    <n v="3"/>
    <x v="1"/>
    <m/>
    <m/>
    <x v="0"/>
    <m/>
    <m/>
    <m/>
    <m/>
    <m/>
    <n v="0"/>
    <s v="MODIFICADO"/>
    <n v="244"/>
    <m/>
    <m/>
    <m/>
    <m/>
  </r>
  <r>
    <x v="6"/>
    <m/>
    <n v="1293"/>
    <s v="NO"/>
    <s v="TUBO DE ACERO GALVANIZADO DE 6 PULG. DIAM. 152.4 MM 3 MM DE ESPESOR, LONGITUD 6 M17031553550"/>
    <s v="1210312121_x000a_7026103_x000a_7310031_x000a_7330031"/>
    <n v="412740021"/>
    <s v="BIEN"/>
    <s v="Común"/>
    <x v="1"/>
    <s v="Normalizado"/>
    <s v="SUBASTA INVERSA ELECTRÓNICA"/>
    <s v="TUBO DE ACERO GALVANIZADO DE 6 PULG. DIAM. 152.4 MM 3 MM DE ESPESOR, LONGITUD 6 M"/>
    <n v="170"/>
    <n v="315"/>
    <n v="53550"/>
    <s v="2, 3"/>
    <x v="1"/>
    <m/>
    <m/>
    <x v="0"/>
    <m/>
    <m/>
    <m/>
    <m/>
    <m/>
    <n v="0"/>
    <s v="MODIFICADO"/>
    <n v="212"/>
    <m/>
    <m/>
    <m/>
    <m/>
  </r>
  <r>
    <x v="6"/>
    <m/>
    <n v="1294"/>
    <s v="NO"/>
    <s v="CINTA ELECTRICA BARNIZADA CAMBRIC SIN ADHESIVO, 19 MM DE ANCHO, 18 M LONGITUD5003718500"/>
    <s v="1210312121_x000a_7026103_x000a_7310031"/>
    <n v="3692000118"/>
    <s v="BIEN"/>
    <s v="Común"/>
    <x v="1"/>
    <s v="Normalizado"/>
    <s v="SUBASTA INVERSA ELECTRÓNICA"/>
    <s v="CINTA ELECTRICA BARNIZADA CAMBRIC SIN ADHESIVO, 19 MM DE ANCHO, 18 M LONGITUD"/>
    <n v="500"/>
    <n v="37"/>
    <n v="18500"/>
    <s v="2, 3"/>
    <x v="2"/>
    <s v="LARCO DIMARY"/>
    <n v="22952"/>
    <x v="7"/>
    <m/>
    <m/>
    <s v="10 noviembre 2021 se envía al área para legalización de documentos"/>
    <m/>
    <m/>
    <n v="0"/>
    <s v="MODIFICADO"/>
    <n v="212"/>
    <m/>
    <m/>
    <m/>
    <m/>
  </r>
  <r>
    <x v="3"/>
    <m/>
    <n v="1294"/>
    <s v="NO"/>
    <s v="CINTA ELECTRICA BARNIZADA CAMBRIC SIN ADHESIVO, 19 MM DE ANCHO, 18 M LONGITUD5003718500"/>
    <s v="4210031 "/>
    <n v="3692000118"/>
    <s v="BIEN"/>
    <s v="Común"/>
    <x v="0"/>
    <s v="Normalizado"/>
    <s v="SUBASTA INVERSA ELECTRÓNICA"/>
    <s v="CINTA ELECTRICA BARNIZADA CAMBRIC SIN ADHESIVO, 19 MM DE ANCHO, 18 M LONGITUD"/>
    <n v="100"/>
    <n v="37"/>
    <n v="3700"/>
    <s v="2, 3"/>
    <x v="2"/>
    <s v="LARCO DIMARY"/>
    <n v="22952"/>
    <x v="7"/>
    <m/>
    <m/>
    <s v="10 noviembre 2021 se envía al área para legalización de documentos"/>
    <m/>
    <m/>
    <n v="0"/>
    <s v="MODIFICADO"/>
    <n v="212"/>
    <m/>
    <m/>
    <m/>
    <m/>
  </r>
  <r>
    <x v="6"/>
    <m/>
    <n v="1296"/>
    <s v="NO"/>
    <s v="TUBO DE ACERO GALVANIZADO DE 4 PULG. DIAM. 102 MM 2 MM DE ESPESOR6012720"/>
    <s v="1210312121_x000a_7026100"/>
    <n v="412740021"/>
    <s v="BIEN"/>
    <s v="Común"/>
    <x v="1"/>
    <s v="Normalizado"/>
    <s v="SUBASTA INVERSA ELECTRÓNICA"/>
    <s v="TUBO DE ACERO GALVANIZADO DE 4 PULG. DIAM. 102 MM 2 MM DE ESPESOR"/>
    <n v="60"/>
    <n v="12"/>
    <n v="720"/>
    <s v="2, 3"/>
    <x v="1"/>
    <m/>
    <m/>
    <x v="0"/>
    <m/>
    <m/>
    <m/>
    <m/>
    <m/>
    <n v="0"/>
    <s v="MODIFICADO"/>
    <n v="212"/>
    <m/>
    <m/>
    <m/>
    <m/>
  </r>
  <r>
    <x v="6"/>
    <m/>
    <n v="1297"/>
    <s v="SI"/>
    <s v="CONTRATACION DE OBRAS PARA LA REPOTENCIACION IX ETAPA SECTOR EL TEJAR132000003200000"/>
    <s v="1210113614770954"/>
    <n v="542900122"/>
    <s v="OBRA"/>
    <s v="Común"/>
    <x v="1"/>
    <m/>
    <s v="LICITACIÓN"/>
    <s v="CONTRATACION DE OBRAS PARA LA REPOTENCIACION IX ETAPA SECTOR EL TEJAR"/>
    <n v="1"/>
    <n v="3200000"/>
    <n v="3200000"/>
    <s v="2, 3"/>
    <x v="1"/>
    <m/>
    <m/>
    <x v="0"/>
    <m/>
    <m/>
    <m/>
    <m/>
    <m/>
    <n v="0"/>
    <s v="MODIFICADO"/>
    <n v="98"/>
    <m/>
    <m/>
    <m/>
    <m/>
  </r>
  <r>
    <x v="6"/>
    <m/>
    <n v="1298"/>
    <s v="SI"/>
    <s v="CONTRATACIÓN DE OBRAS PARA EL MEJORAMIENTO DE LA CALIDAD DEL SERVICIO ELÉCTRICO Y CONFIABILIDAD MEDIANTE EL CAMBIO DE NIVEL DE VOLTAJE SUBESTACIÓN PÉREZ GUERRERO FASE 2124194582419458"/>
    <s v="1210113314770951"/>
    <n v="542900122"/>
    <s v="OBRA"/>
    <s v="Común"/>
    <x v="1"/>
    <m/>
    <s v="LICITACIÓN"/>
    <s v="CONTRATACIÓN DE OBRAS PARA EL MEJORAMIENTO DE LA CALIDAD DEL SERVICIO ELÉCTRICO Y CONFIABILIDAD MEDIANTE EL CAMBIO DE NIVEL DE VOLTAJE SUBESTACIÓN PÉREZ GUERRERO FASE 2"/>
    <n v="1"/>
    <n v="2419458"/>
    <n v="2419458"/>
    <s v="2, 3"/>
    <x v="3"/>
    <m/>
    <m/>
    <x v="0"/>
    <m/>
    <m/>
    <m/>
    <m/>
    <m/>
    <n v="0"/>
    <m/>
    <m/>
    <m/>
    <m/>
    <m/>
    <m/>
  </r>
  <r>
    <x v="6"/>
    <m/>
    <n v="1299"/>
    <s v="SI"/>
    <s v="LUMINARIA VAPOR SODIO ALTA PRESION CERRADA 150 W, COMPLETA, CARCAZA_x000a_ALUMINIO, SIN FOTOCONTROL122981501844700"/>
    <s v="12102021477031209 12102021477031210 12102021477031211 12102021477031212 12102021477031213 12102021477031214 12102021477031215"/>
    <n v="465390011"/>
    <s v="BIEN"/>
    <s v="Común"/>
    <x v="1"/>
    <s v="Normalizado"/>
    <s v="SUBASTA INVERSA ELECTRÓNICA"/>
    <s v="LUMINARIA VAPOR SODIO ALTA PRESION CERRADA 150 W, COMPLETA, CARCAZA_x000a_ALUMINIO, SIN FOTOCONTROL"/>
    <n v="12298"/>
    <n v="150"/>
    <m/>
    <s v="2, 3"/>
    <x v="1"/>
    <m/>
    <m/>
    <x v="1"/>
    <m/>
    <m/>
    <m/>
    <m/>
    <m/>
    <n v="0"/>
    <s v="ELIMINADO"/>
    <s v="119 0122"/>
    <d v="2021-10-22T00:00:00"/>
    <m/>
    <m/>
    <m/>
  </r>
  <r>
    <x v="6"/>
    <m/>
    <n v="1300"/>
    <s v="SI"/>
    <s v="LUMINARIA VAPOR SODIO ALTA PRESION CERRADA 100 W, COMPLETA, CARCASA_x000a_ALUMINIO, SIN FOTOCONTROL131001301703000"/>
    <s v="12102021477031209 12102021477031210 12102021477031211 12102021477031212 12102021477031213 12102021477031214 12102021477031215"/>
    <n v="465390011"/>
    <s v="BIEN"/>
    <s v="Común"/>
    <x v="1"/>
    <s v="Normalizado"/>
    <s v="SUBASTA INVERSA ELECTRÓNICA"/>
    <s v="LUMINARIA VAPOR SODIO ALTA PRESION CERRADA 100 W, COMPLETA, CARCASA_x000a_ALUMINIO, SIN FOTOCONTROL"/>
    <n v="13100"/>
    <n v="130"/>
    <m/>
    <s v="2, 3"/>
    <x v="2"/>
    <m/>
    <m/>
    <x v="1"/>
    <m/>
    <m/>
    <m/>
    <m/>
    <m/>
    <n v="0"/>
    <s v="ELIMINADO"/>
    <s v="119 0122"/>
    <d v="2021-10-22T00:00:00"/>
    <m/>
    <m/>
    <m/>
  </r>
  <r>
    <x v="6"/>
    <m/>
    <n v="1301"/>
    <s v="SI"/>
    <s v="LUMINARIA VAPOR SODIO ALTA PRESION CERRADA 400 W, COMPLETA, CARCAZA AL4654357,711664782,34"/>
    <s v="12102021477031209 12102021477031210 12102021477031211 12102021477031212 12102021477031213 12102021477031214 12102021477031215"/>
    <n v="4653900116"/>
    <s v="BIEN"/>
    <s v="Común"/>
    <x v="1"/>
    <s v="Normalizado"/>
    <s v="SUBASTA INVERSA ELECTRÓNICA"/>
    <s v="LUMINARIA VAPOR SODIO ALTA PRESION CERRADA 400 W, COMPLETA, CARCAZA AL"/>
    <n v="4654"/>
    <n v="357.71"/>
    <n v="1664782.3399999999"/>
    <n v="3"/>
    <x v="2"/>
    <m/>
    <m/>
    <x v="0"/>
    <m/>
    <m/>
    <m/>
    <m/>
    <m/>
    <n v="0"/>
    <s v="MODIFICADO"/>
    <n v="244"/>
    <m/>
    <m/>
    <m/>
    <m/>
  </r>
  <r>
    <x v="6"/>
    <m/>
    <n v="1302"/>
    <s v="SI"/>
    <s v="CONTRATACION DE OBRAS PARA LA REMODELACIÓN DE REDES DE DISTRIBUCIÓN Y CAMBIO DE VOLTAJE CON REPOTENCIACIÓN DE TRANSFORMADORES PRIMARIO 51C, ETAPA I SECTOR SAN ISIDRO DEL INCA11647205,421647205,42"/>
    <s v="121031212170260114"/>
    <n v="542900122"/>
    <s v="OBRA"/>
    <s v="Común"/>
    <x v="1"/>
    <m/>
    <s v="LICITACIÓN"/>
    <s v="CONTRATACION DE OBRAS PARA LA REMODELACIÓN DE REDES DE DISTRIBUCIÓN Y CAMBIO DE VOLTAJE CON REPOTENCIACIÓN DE TRANSFORMADORES PRIMARIO 51C, ETAPA I SECTOR SAN ISIDRO DEL INCA"/>
    <n v="1"/>
    <n v="1647205.42"/>
    <n v="1647205.42"/>
    <s v="2, 3"/>
    <x v="0"/>
    <m/>
    <m/>
    <x v="0"/>
    <m/>
    <m/>
    <m/>
    <m/>
    <m/>
    <n v="0"/>
    <s v="MODIFICADO"/>
    <n v="98"/>
    <m/>
    <m/>
    <m/>
    <m/>
  </r>
  <r>
    <x v="6"/>
    <m/>
    <n v="1303"/>
    <s v="SI"/>
    <s v="CONTRATACIÓN DE OBRA PARA REPOSICIÓN DE REDES DE MEDIO Y BAJO VOLTAJE  PRIMARIO 28A SECTOR   AV. ATAHUALPA - AV. 10 DE AGOSTO, AV. NACIONES UNIDAS -_x000a_AV. AMAZONAS11582182,111582182,11"/>
    <s v="12103111217015058"/>
    <n v="542900122"/>
    <s v="OBRA"/>
    <s v="Común"/>
    <x v="1"/>
    <m/>
    <s v="LICITACIÓN"/>
    <s v="CONTRATACIÓN DE OBRA PARA REPOSICIÓN DE REDES DE MEDIO Y BAJO VOLTAJE  PRIMARIO 28A SECTOR   AV. ATAHUALPA - AV. 10 DE AGOSTO, AV. NACIONES UNIDAS -_x000a_AV. AMAZONAS"/>
    <n v="1"/>
    <n v="1582182.11"/>
    <n v="1582182.11"/>
    <s v="2, 3"/>
    <x v="3"/>
    <m/>
    <m/>
    <x v="0"/>
    <m/>
    <m/>
    <m/>
    <m/>
    <m/>
    <n v="0"/>
    <s v="MODIFICADO"/>
    <n v="98"/>
    <m/>
    <m/>
    <m/>
    <m/>
  </r>
  <r>
    <x v="6"/>
    <m/>
    <n v="1304"/>
    <s v="SI"/>
    <s v="LUMINARIA VAPOR SODIO ALTA PRESION CERRADA 250 W, COMPLETA. CARCAZA ALUMINIO, DOBLE POTENCIA, SIN FOTOCONTROL63752001275000"/>
    <s v="12102021477031209 12102021477031210 12102021477031211 12102021477031212 12102021477031213 12102021477031214 12102021477031215"/>
    <n v="4653900114"/>
    <s v="BIEN"/>
    <s v="Común"/>
    <x v="1"/>
    <s v="Normalizado"/>
    <s v="SUBASTA INVERSA ELECTRÓNICA"/>
    <s v="LUMINARIA VAPOR SODIO ALTA PRESION CERRADA 250 W, COMPLETA. CARCAZA ALUMINIO, DOBLE POTENCIA, SIN FOTOCONTROL"/>
    <n v="6375"/>
    <n v="200"/>
    <m/>
    <s v="2, 3"/>
    <x v="2"/>
    <m/>
    <m/>
    <x v="1"/>
    <m/>
    <m/>
    <m/>
    <m/>
    <m/>
    <n v="0"/>
    <s v="ELIMINADO"/>
    <s v="119  0122"/>
    <d v="2021-10-22T00:00:00"/>
    <m/>
    <m/>
    <m/>
  </r>
  <r>
    <x v="6"/>
    <m/>
    <n v="1305"/>
    <s v="SI"/>
    <s v="CONTRATACIÓN DE OBRAS PARA LA CONSTRUCCIÓN DEL PRIMARIO 15H, SECTOR PINAR BAJO, ETAPA 111156759,381156759,38"/>
    <s v="121031212170260113"/>
    <n v="542900122"/>
    <s v="OBRA"/>
    <s v="Común"/>
    <x v="1"/>
    <m/>
    <s v="LICITACIÓN"/>
    <s v="CONTRATACIÓN DE OBRAS PARA LA CONSTRUCCIÓN DEL PRIMARIO 15H, SECTOR PINAR BAJO, ETAPA 1"/>
    <n v="1"/>
    <n v="1138977.76"/>
    <n v="1138977.76"/>
    <n v="3"/>
    <x v="0"/>
    <s v="GUEVARA JOHANA"/>
    <n v="5616"/>
    <x v="2"/>
    <m/>
    <m/>
    <m/>
    <n v="1"/>
    <n v="1138977.76"/>
    <n v="1138977.76"/>
    <s v="MODIFICADO"/>
    <s v="98  0151"/>
    <d v="2021-11-04T00:00:00"/>
    <m/>
    <m/>
    <m/>
  </r>
  <r>
    <x v="6"/>
    <m/>
    <n v="1306"/>
    <s v="SI"/>
    <s v="CONTRATACIÓN DE OBRA PARA REMODELACIÓN DE REDES  PRIMARIOS 17G Y 17D MEDIANTE EL PRIMARIO DE LA  SUBESTACION 19_x000a_COTOCOLLAO110234021023402"/>
    <s v="12103111217019041"/>
    <n v="542900122"/>
    <s v="OBRA"/>
    <s v="Común"/>
    <x v="1"/>
    <m/>
    <s v="LICITACIÓN"/>
    <s v="CONTRATACIÓN DE OBRA PARA REMODELACIÓN DE REDES  PRIMARIOS 17G Y 17D MEDIANTE EL PRIMARIO DE LA  SUBESTACION 19_x000a_COTOCOLLAO"/>
    <n v="1"/>
    <n v="1023402"/>
    <n v="1023402"/>
    <s v="2, 3"/>
    <x v="0"/>
    <m/>
    <m/>
    <x v="0"/>
    <m/>
    <m/>
    <m/>
    <m/>
    <m/>
    <n v="0"/>
    <s v="MODIFICADO"/>
    <n v="98"/>
    <m/>
    <m/>
    <m/>
    <m/>
  </r>
  <r>
    <x v="6"/>
    <m/>
    <n v="1307"/>
    <s v="SI"/>
    <s v="CABLE SEMIAISLADO UNIP. AL. AAC AISL. POLIET. RET. XLPE 25 KV, NO. 4 06034014,1850794"/>
    <s v="7310031 7330031 "/>
    <n v="463500015"/>
    <s v="BIEN"/>
    <s v="Común"/>
    <x v="0"/>
    <s v="Normalizado"/>
    <s v="SUBASTA INVERSA ELECTRÓNICA"/>
    <s v="CABLE SEMIAISLADO UNIP. AL. AAC AISL. POLIET. RET. XLPE 25 KV, NO. 4 0"/>
    <n v="60340"/>
    <n v="14.1"/>
    <n v="850794"/>
    <n v="3"/>
    <x v="2"/>
    <m/>
    <m/>
    <x v="0"/>
    <m/>
    <m/>
    <m/>
    <m/>
    <m/>
    <n v="0"/>
    <s v="MODIFICADO"/>
    <n v="244"/>
    <m/>
    <m/>
    <m/>
    <m/>
  </r>
  <r>
    <x v="6"/>
    <m/>
    <n v="1308"/>
    <s v="SI"/>
    <s v="CONTRATACIÓN DE OBRA PARA LA CONSTRUCCION EXTENSIÓN PRIMARIO 49B TRAMO BY PASS   KM 104  SAN MIGUEL 1822290,63822290,63"/>
    <s v="121017614770894"/>
    <n v="542900122"/>
    <s v="OBRA"/>
    <s v="Común"/>
    <x v="1"/>
    <m/>
    <s v="COTIZACIÓN"/>
    <s v="CONTRATACIÓN DE OBRA PARA LA CONSTRUCCION EXTENSIÓN PRIMARIO 49B TRAMO BY PASS   KM 104  SAN MIGUEL "/>
    <n v="1"/>
    <n v="822290.63"/>
    <n v="822290.63"/>
    <s v="2, 3"/>
    <x v="2"/>
    <s v="HURTADO JOSE"/>
    <n v="5535"/>
    <x v="3"/>
    <m/>
    <m/>
    <s v="Calificación de ofertas"/>
    <m/>
    <m/>
    <n v="0"/>
    <s v="MODIFICADO"/>
    <n v="98"/>
    <m/>
    <m/>
    <m/>
    <m/>
  </r>
  <r>
    <x v="6"/>
    <m/>
    <n v="1309"/>
    <s v="SI"/>
    <s v="CONTRATACIÓN DE OBRA PARA LA CONSTRUCCIÓN Y REMODELACIÓN DE REDES DE MEDIO Y BAJO VOLTAJE SECTORES PUEMBO, TUMBACO Y_x000a_TANDA1770184,98770184,98"/>
    <s v="121031212170260116 121031212170260121 121031212170260123 121031212170260117 121031212170260126"/>
    <n v="542900122"/>
    <s v="OBRA"/>
    <s v="Común"/>
    <x v="1"/>
    <m/>
    <s v="COTIZACIÓN"/>
    <s v="CONTRATACIÓN DE OBRA PARA LA CONSTRUCCIÓN Y REMODELACIÓN DE REDES DE MEDIO Y BAJO VOLTAJE SECTORES PUEMBO, TUMBACO Y_x000a_TANDA"/>
    <n v="1"/>
    <n v="770184.98"/>
    <n v="770184.98"/>
    <s v="2, 3"/>
    <x v="2"/>
    <s v="TIPANTA TANIA"/>
    <n v="5534"/>
    <x v="7"/>
    <m/>
    <m/>
    <s v="11 11 2021: Entrega de Convalidacion de Errores"/>
    <m/>
    <m/>
    <n v="0"/>
    <s v="MODIFICADO"/>
    <n v="98"/>
    <m/>
    <m/>
    <m/>
    <m/>
  </r>
  <r>
    <x v="6"/>
    <m/>
    <n v="1310"/>
    <s v="SI"/>
    <s v="CONTRATACIÓN PARA LA_x000a_CONSTRUCCIÓN DE REDES DE MV,_x000a_BV Y AP EN LOS SECTORES._x000a_AMAGUAÑA, SANGOLQUÍ,_x000a_CUTUGLAHUA, PINTAG, LA MERCED,_x000a_SAN JUAN DE PASTOCALLE Y ALÓAG1764712,11764712,11"/>
    <s v="1210110514770923 1210110314770921 121017814770896 121019914770917 121019514770913 121019414770912 121018814770906 121018614770904 121018314770901"/>
    <n v="542900122"/>
    <s v="OBRA"/>
    <s v="Común"/>
    <x v="1"/>
    <m/>
    <s v="COTIZACIÓN"/>
    <s v="CONTRATACIÓN PARA LA_x000a_CONSTRUCCIÓN DE REDES DE MV,_x000a_BV Y AP EN LOS SECTORES._x000a_AMAGUAÑA, SANGOLQUÍ,_x000a_CUTUGLAHUA, PINTAG, LA MERCED,_x000a_SAN JUAN DE PASTOCALLE Y ALÓAG"/>
    <n v="1"/>
    <n v="764712.11"/>
    <n v="764712.11"/>
    <s v="2, 3"/>
    <x v="2"/>
    <s v="HURTADO JOSE"/>
    <n v="5536"/>
    <x v="5"/>
    <m/>
    <m/>
    <s v="Calificación de ofertas"/>
    <m/>
    <m/>
    <n v="0"/>
    <s v="MODIFICADO"/>
    <n v="98"/>
    <m/>
    <m/>
    <m/>
    <m/>
  </r>
  <r>
    <x v="6"/>
    <m/>
    <n v="1311"/>
    <s v="SI"/>
    <s v="CONTRATACIÓN DE OBRAS PARA EL MEJORAMIENTO DE LA CALIDAD DEL SERVICIO ELÉCTRICO Y CONFIABILIDAD MEDIANTE EL CAMBIO DE NIVEL DE VOLTAJE SUBESTACIÓN OLÍMPICO FASE 21745687,25745687,25"/>
    <s v="1210113414770952"/>
    <n v="542900122"/>
    <s v="OBRA"/>
    <s v="Común"/>
    <x v="1"/>
    <m/>
    <s v="COTIZACIÓN"/>
    <s v="CONTRATACIÓN DE OBRAS PARA EL MEJORAMIENTO DE LA CALIDAD DEL SERVICIO ELÉCTRICO Y CONFIABILIDAD MEDIANTE EL CAMBIO DE NIVEL DE VOLTAJE SUBESTACIÓN OLÍMPICO FASE 2"/>
    <n v="1"/>
    <n v="745687.25"/>
    <n v="745687.25"/>
    <s v="2, 3"/>
    <x v="3"/>
    <m/>
    <m/>
    <x v="0"/>
    <m/>
    <m/>
    <m/>
    <m/>
    <m/>
    <n v="0"/>
    <s v="MODIFICADO"/>
    <n v="98"/>
    <m/>
    <m/>
    <m/>
    <m/>
  </r>
  <r>
    <x v="6"/>
    <m/>
    <n v="1312"/>
    <s v="SI"/>
    <s v="OBRA PARA REPARACIÓN Y CONSTRUCCIÓN DE INFRAESTRUCTURA CIVIL MENOR EN EL ÁREA DE SERVICIO DE LA EEQ1680000680000"/>
    <n v="7200057"/>
    <n v="532900011"/>
    <s v="OBRA"/>
    <s v="Común"/>
    <x v="0"/>
    <m/>
    <s v="COTIZACIÓN"/>
    <s v="OBRA PARA REPARACIÓN Y CONSTRUCCIÓN DE INFRAESTRUCTURA CIVIL MENOR EN EL ÁREA DE SERVICIO DE LA EEQ"/>
    <n v="1"/>
    <n v="680000"/>
    <n v="680000"/>
    <s v="2, 3"/>
    <x v="2"/>
    <s v="LOPEZ PABLO"/>
    <n v="5537"/>
    <x v="7"/>
    <m/>
    <m/>
    <s v="en pregutnas respuestas y aclaraciones "/>
    <m/>
    <m/>
    <n v="0"/>
    <s v="INCLUSIÓN"/>
    <n v="212"/>
    <m/>
    <m/>
    <m/>
    <m/>
  </r>
  <r>
    <x v="6"/>
    <m/>
    <n v="1313"/>
    <s v="SI"/>
    <s v="PARARRAYOS CLASE DISTRIBUCION TIPO POLIMERICO DE OXIDO DE ZN, 18 KV, C905068,5619925"/>
    <s v="12103121217026103 7310031 7330031 "/>
    <n v="462110411"/>
    <s v="BIEN"/>
    <s v="Común"/>
    <x v="1"/>
    <s v="Normalizado"/>
    <s v="SUBASTA INVERSA ELECTRÓNICA"/>
    <s v="PARARRAYOS CLASE DISTRIBUCION TIPO POLIMERICO DE OXIDO DE ZN, 18 KV, C"/>
    <n v="9050"/>
    <n v="68.5"/>
    <n v="619925"/>
    <n v="3"/>
    <x v="0"/>
    <m/>
    <m/>
    <x v="0"/>
    <m/>
    <m/>
    <m/>
    <m/>
    <m/>
    <n v="0"/>
    <s v="MODIFICADO"/>
    <n v="160"/>
    <d v="2021-11-05T00:00:00"/>
    <m/>
    <m/>
    <m/>
  </r>
  <r>
    <x v="6"/>
    <m/>
    <n v="1314"/>
    <s v="SI"/>
    <s v="SERVICIO DE LIMPIEZA DE VEGETACIÓN EN REDES AÉREAS DE DISTRIBUCIÓN DE MEDIO Y BAJO VOLTAJE, EN EL ÁREA DE SERVICIO DE LA EEQ 1600000600000"/>
    <s v="12103121217026100"/>
    <n v="853300311"/>
    <s v="SERVICIO"/>
    <s v="Común"/>
    <x v="1"/>
    <m/>
    <s v="LICITACIÓN"/>
    <s v="SERVICIO DE LIMPIEZA DE VEGETACIÓN EN REDES AÉREAS DE DISTRIBUCIÓN DE MEDIO Y BAJO VOLTAJE, EN EL ÁREA DE SERVICIO DE LA EEQ "/>
    <n v="1"/>
    <n v="600000"/>
    <n v="600000"/>
    <s v="2, 3"/>
    <x v="2"/>
    <s v="LOPEZ PABLO"/>
    <n v="5471"/>
    <x v="5"/>
    <m/>
    <m/>
    <s v="27 oct 2021 : Apertura de Ofertas "/>
    <m/>
    <m/>
    <n v="0"/>
    <s v="INCLUSIÓN"/>
    <n v="98"/>
    <m/>
    <m/>
    <m/>
    <m/>
  </r>
  <r>
    <x v="6"/>
    <m/>
    <n v="1315"/>
    <s v="SI"/>
    <s v="SECCIONADOR FUSIBLE UNIPOLAR ABIERTO 27 KV, 12 KA, BIL  150 KV, 100 A,3580150537000"/>
    <s v="12103121217026103 7310031 7330031 "/>
    <n v="462110111"/>
    <s v="BIEN"/>
    <s v="Común"/>
    <x v="1"/>
    <s v="Normalizado"/>
    <s v="SUBASTA INVERSA ELECTRÓNICA"/>
    <s v="SECCIONADOR FUSIBLE UNIPOLAR ABIERTO 27 KV, 12 KA, BIL  150 KV, 100 A,"/>
    <n v="3580"/>
    <n v="150"/>
    <n v="537000"/>
    <n v="3"/>
    <x v="2"/>
    <s v="HURTADO JOSE"/>
    <n v="22942"/>
    <x v="7"/>
    <m/>
    <m/>
    <s v="Solicitud de resolución de inicio"/>
    <n v="3580"/>
    <n v="150"/>
    <n v="537000"/>
    <s v="MODIFICADO"/>
    <n v="244"/>
    <m/>
    <m/>
    <m/>
    <m/>
  </r>
  <r>
    <x v="6"/>
    <m/>
    <n v="1316"/>
    <s v="SI"/>
    <s v="EQUIPO CÁMARA DE TERMOGRÁFIA, RANGO   40 A 2000 GRD C, CON UN LENTE ES1143000473000"/>
    <s v="1210120147100110 "/>
    <n v="482650311"/>
    <s v="BIEN"/>
    <s v="Común"/>
    <x v="1"/>
    <s v="Normalizado"/>
    <s v="SUBASTA INVERSA ELECTRÓNICA"/>
    <s v="EQUIPO CÁMARA DE TERMOGRÁFIA, RANGO   40 A 2000 GRD C, CON UN LENTE ES"/>
    <n v="11"/>
    <n v="43000"/>
    <n v="473000"/>
    <s v="1, 2"/>
    <x v="0"/>
    <m/>
    <m/>
    <x v="0"/>
    <m/>
    <m/>
    <m/>
    <m/>
    <m/>
    <n v="0"/>
    <m/>
    <m/>
    <m/>
    <m/>
    <m/>
    <m/>
  </r>
  <r>
    <x v="6"/>
    <m/>
    <n v="1317"/>
    <s v="SI"/>
    <s v="CELDA MODULAR DE PROTECCIÓN PARA TRANSFORMADOR DE DISTRIBUCIÓN CON INT2022879,33457586,6"/>
    <s v="12103121217026102 "/>
    <n v="462110916"/>
    <s v="BIEN"/>
    <s v="Común"/>
    <x v="1"/>
    <s v="Normalizado"/>
    <s v="SUBASTA INVERSA ELECTRÓNICA"/>
    <s v="CELDA MODULAR DE PROTECCIÓN PARA TRANSFORMADOR DE DISTRIBUCIÓN CON INT"/>
    <n v="20"/>
    <n v="22879.33"/>
    <n v="457586.60000000003"/>
    <s v="1, 2"/>
    <x v="2"/>
    <s v="URBANO MARGARITA"/>
    <n v="22519"/>
    <x v="3"/>
    <m/>
    <m/>
    <s v="20 sep: se solicitó legalización de contrato"/>
    <m/>
    <m/>
    <n v="0"/>
    <m/>
    <m/>
    <m/>
    <m/>
    <m/>
    <m/>
  </r>
  <r>
    <x v="6"/>
    <m/>
    <n v="1318"/>
    <s v="SI"/>
    <s v="CELDA MODULAR COMPACTA EN SF6, CON UN SECCIONADOR DE 600 A, 24 KV, 20 4210303,33432739,86"/>
    <s v="12103121217026102 "/>
    <n v="462110916"/>
    <s v="BIEN"/>
    <s v="Común"/>
    <x v="1"/>
    <s v="Normalizado"/>
    <s v="SUBASTA INVERSA ELECTRÓNICA"/>
    <s v="CELDA MODULAR COMPACTA EN SF6, CON UN SECCIONADOR DE 600 A, 24 KV, 20 "/>
    <n v="42"/>
    <n v="10303.33"/>
    <n v="432739.86"/>
    <s v="1, 2"/>
    <x v="2"/>
    <s v="URBANO MARGARITA"/>
    <n v="22519"/>
    <x v="3"/>
    <m/>
    <m/>
    <s v="20 sep: se solicitó legalización de contrato"/>
    <m/>
    <m/>
    <n v="0"/>
    <m/>
    <m/>
    <m/>
    <m/>
    <m/>
    <m/>
  </r>
  <r>
    <x v="6"/>
    <m/>
    <n v="1319"/>
    <s v="SI"/>
    <s v="CABLE DE CU, CABLEADO, 25 KV, XLPE, 500 MCM, 37 HILOS, 100POR CIENTO NA.900045,2406800"/>
    <s v="7330031 "/>
    <n v="4635000172"/>
    <s v="BIEN"/>
    <s v="Común"/>
    <x v="0"/>
    <s v="Normalizado"/>
    <s v="CATÁLOGO ELECTRÓNICO"/>
    <s v="CABLE DE CU, CABLEADO, 25 KV, XLPE, 500 MCM, 37 HILOS, 100POR CIENTO NA."/>
    <n v="9000"/>
    <n v="45.2"/>
    <n v="406800"/>
    <n v="3"/>
    <x v="2"/>
    <m/>
    <m/>
    <x v="0"/>
    <m/>
    <m/>
    <m/>
    <m/>
    <m/>
    <n v="0"/>
    <s v="MODIFICADO"/>
    <n v="244"/>
    <m/>
    <m/>
    <m/>
    <m/>
  </r>
  <r>
    <x v="6"/>
    <m/>
    <n v="1320"/>
    <s v="SI"/>
    <s v="CONSTRUCCIÓN DE REDES DE_x000a_DISTRIBUCIÓN SECTOR SALIDAS_x000a_SUBESTACION INGA BAJO1406291,38406291,38"/>
    <s v="1210113114770949"/>
    <n v="542900122"/>
    <s v="OBRA"/>
    <s v="Común"/>
    <x v="1"/>
    <m/>
    <s v="COTIZACIÓN"/>
    <s v="CONSTRUCCIÓN DE REDES DE_x000a_DISTRIBUCIÓN SECTOR SALIDAS_x000a_SUBESTACION INGA BAJO"/>
    <n v="1"/>
    <n v="406291.38"/>
    <n v="406291.38"/>
    <s v="2, 3"/>
    <x v="0"/>
    <m/>
    <m/>
    <x v="0"/>
    <m/>
    <m/>
    <m/>
    <m/>
    <m/>
    <n v="0"/>
    <s v="MODIFICADO"/>
    <n v="98"/>
    <m/>
    <m/>
    <m/>
    <m/>
  </r>
  <r>
    <x v="6"/>
    <m/>
    <n v="1321"/>
    <s v="SI"/>
    <s v="SECCIONADOR BARRA UNIPOLAR ABIERTO 27 KV, 12 KA, BIL  150 KV, 300 A, C2150167359050"/>
    <s v="12103121217026103 7310031 7330031 "/>
    <n v="462110221"/>
    <s v="BIEN"/>
    <s v="Común"/>
    <x v="1"/>
    <s v="Normalizado"/>
    <s v="SUBASTA INVERSA ELECTRÓNICA"/>
    <s v="SECCIONADOR BARRA UNIPOLAR ABIERTO 27 KV, 12 KA, BIL  150 KV, 300 A, C"/>
    <n v="2150"/>
    <n v="167"/>
    <n v="359050"/>
    <s v="1, 2"/>
    <x v="2"/>
    <s v="TIPANTA TANIA"/>
    <n v="22652"/>
    <x v="3"/>
    <m/>
    <m/>
    <s v="Adjudicado - Registro de contratos"/>
    <m/>
    <m/>
    <n v="0"/>
    <m/>
    <m/>
    <m/>
    <m/>
    <m/>
    <m/>
  </r>
  <r>
    <x v="6"/>
    <m/>
    <n v="1322"/>
    <s v="SI"/>
    <s v="SERVICIO DE MANTENIMIENTO PARA POSTES Y DUCTOS DE LA EEQ QUE REGISTRAN AFECTACIONES POR_x000a_ARRENDATARIOS1357142,86357142,86"/>
    <s v="7200057"/>
    <n v="871520112"/>
    <s v="SERVICIO"/>
    <s v="Común"/>
    <x v="0"/>
    <m/>
    <s v="COTIZACIÓN"/>
    <s v="SERVICIO DE MANTENIMIENTO PARA POSTES Y DUCTOS DE LA EEQ QUE REGISTRAN AFECTACIONES POR_x000a_ARRENDATARIOS"/>
    <s v="1"/>
    <n v="357142.86"/>
    <n v="357142.86"/>
    <s v="2, 3"/>
    <x v="2"/>
    <s v="LOPEZ PABLO"/>
    <n v="5414"/>
    <x v="3"/>
    <m/>
    <m/>
    <s v="10 de noviembre se convalido en el portal"/>
    <m/>
    <m/>
    <n v="0"/>
    <s v="INCLUSIÓN"/>
    <n v="98"/>
    <m/>
    <m/>
    <m/>
    <m/>
  </r>
  <r>
    <x v="6"/>
    <m/>
    <n v="1323"/>
    <s v="SI"/>
    <s v="AISLADOR DE CAUCHO SILICONADO TIPO SUSPENSION CLASE ANSI DS 28, 22 KV1650019,25317625"/>
    <s v="12103121217026103 7310031 7330031 "/>
    <n v="389993322"/>
    <s v="BIEN"/>
    <s v="Común"/>
    <x v="1"/>
    <s v="Normalizado"/>
    <s v="SUBASTA INVERSA ELECTRÓNICA"/>
    <s v="AISLADOR DE CAUCHO SILICONADO TIPO SUSPENSION CLASE ANSI DS 28, 22 KV"/>
    <n v="16500"/>
    <n v="19.25"/>
    <n v="317625"/>
    <n v="3"/>
    <x v="2"/>
    <m/>
    <n v="22959"/>
    <x v="8"/>
    <m/>
    <m/>
    <m/>
    <n v="16500"/>
    <n v="19.25"/>
    <n v="317625"/>
    <s v="MODIFICADO"/>
    <n v="244"/>
    <m/>
    <m/>
    <m/>
    <m/>
  </r>
  <r>
    <x v="6"/>
    <m/>
    <n v="1324"/>
    <s v="SI"/>
    <s v=" EQUIPO DE IDENTIFICACIÓN DE FASES  GPS    MÓDULO DE CAMPO2015785,99315719,8"/>
    <s v="1210120147100110 "/>
    <n v="482430019"/>
    <s v="BIEN"/>
    <s v="Especial"/>
    <x v="1"/>
    <m/>
    <s v="BIENES Y SERVICIOS ÚNICOS"/>
    <s v=" EQUIPO DE IDENTIFICACIÓN DE FASES  GPS    MÓDULO DE CAMPO"/>
    <n v="20"/>
    <n v="15785.99"/>
    <n v="315719.8"/>
    <s v="1, 2"/>
    <x v="0"/>
    <m/>
    <m/>
    <x v="0"/>
    <m/>
    <m/>
    <m/>
    <m/>
    <m/>
    <n v="0"/>
    <m/>
    <m/>
    <m/>
    <m/>
    <m/>
    <m/>
  </r>
  <r>
    <x v="6"/>
    <m/>
    <n v="1325"/>
    <s v="SI"/>
    <s v="CONECTOR RANURAS PARALELAS, ALEACION CU, NO. 4/0 AWG - 300 MCM, PERNOS LATERALES Y SEPARADOR960032307200"/>
    <s v="12103121217026103 7310031 "/>
    <n v="462200911"/>
    <s v="BIEN"/>
    <s v="Común"/>
    <x v="1"/>
    <s v="Normalizado"/>
    <s v="SUBASTA INVERSA ELECTRÓNICA"/>
    <s v="CONECTOR RANURAS PARALELAS, ALEACION CU, NO. 4/0 AWG - 300 MCM, PERNOS LATERALES Y SEPARADOR"/>
    <n v="9600"/>
    <n v="31.99"/>
    <n v="307104"/>
    <n v="3"/>
    <x v="2"/>
    <s v="MUÑOZ ANDREA"/>
    <n v="23042"/>
    <x v="2"/>
    <m/>
    <m/>
    <m/>
    <n v="9600"/>
    <n v="31.99"/>
    <n v="307104"/>
    <s v="MODIFICADO"/>
    <s v="212  0223"/>
    <d v="2021-11-25T00:00:00"/>
    <m/>
    <m/>
    <m/>
  </r>
  <r>
    <x v="6"/>
    <m/>
    <n v="1326"/>
    <s v="SI"/>
    <s v="CABLE SEMIAISLADO UNIP. AL. AAC AISL. POLIET. RET. XLPE 25 KV, NO. 2 02700011297000"/>
    <s v="7310031 7330031 "/>
    <n v="463400116"/>
    <s v="BIEN"/>
    <s v="Común"/>
    <x v="0"/>
    <s v="Normalizado"/>
    <s v="SUBASTA INVERSA ELECTRÓNICA"/>
    <s v="CABLE SEMIAISLADO UNIP. AL. AAC AISL. POLIET. RET. XLPE 25 KV, NO. 2 0"/>
    <n v="27000"/>
    <n v="11"/>
    <n v="297000"/>
    <n v="3"/>
    <x v="2"/>
    <m/>
    <m/>
    <x v="0"/>
    <m/>
    <m/>
    <m/>
    <m/>
    <m/>
    <n v="0"/>
    <s v="MODIFICADO"/>
    <n v="244"/>
    <m/>
    <m/>
    <m/>
    <m/>
  </r>
  <r>
    <x v="6"/>
    <m/>
    <n v="1327"/>
    <s v="SI"/>
    <s v="CABLE PREENSAMBLADO DE AL, CABLEADO, 600 V, XLPE, 3 X 95 AAC MÁS 1 X 50 540005,5297000"/>
    <s v="7310031 7330031 "/>
    <n v="463400199"/>
    <s v="BIEN"/>
    <s v="Común"/>
    <x v="0"/>
    <s v="Normalizado"/>
    <s v="SUBASTA INVERSA ELECTRÓNICA"/>
    <s v="CABLE PREENSAMBLADO DE AL, CABLEADO, 600 V, XLPE, 3 X 95 AAC MÁS 1 X 50 "/>
    <n v="54000"/>
    <n v="6.2"/>
    <n v="334800"/>
    <n v="3"/>
    <x v="2"/>
    <s v="LARCO DIMARY"/>
    <n v="23043"/>
    <x v="2"/>
    <m/>
    <m/>
    <m/>
    <n v="54000"/>
    <n v="6.2"/>
    <n v="334800"/>
    <s v="MODIFICADO"/>
    <s v="244  0222"/>
    <m/>
    <m/>
    <m/>
    <m/>
  </r>
  <r>
    <x v="6"/>
    <m/>
    <n v="1328"/>
    <s v="SI"/>
    <s v="TRANSF. TRIFAS. CONVENC. 75 KVA, 22860   220 127 V, DYN5, 3B  MV , 4B 714129293159"/>
    <s v="12103121217026103 7310031 7330031 "/>
    <n v="4612100187"/>
    <s v="BIEN"/>
    <s v="Común"/>
    <x v="1"/>
    <s v="Normalizado"/>
    <s v="CATÁLOGO ELECTRÓNICO"/>
    <s v="TRANSF. TRIFAS. CONVENC. 75 KVA, 22860   220 127 V, DYN5, 3B  MV , 4B "/>
    <n v="71"/>
    <n v="4129"/>
    <n v="293159"/>
    <n v="3"/>
    <x v="2"/>
    <s v="GUEVARA JOHANA"/>
    <n v="22945"/>
    <x v="3"/>
    <m/>
    <m/>
    <s v="28 oct: se realiza compra por catalogo electrónico_x000a_10 nov: se solicitan garantías, a espera de que los oferentes presenten"/>
    <n v="71"/>
    <n v="4129"/>
    <n v="293159"/>
    <s v="MODIFICADO"/>
    <n v="244"/>
    <d v="2021-11-25T00:00:00"/>
    <m/>
    <m/>
    <m/>
  </r>
  <r>
    <x v="6"/>
    <m/>
    <n v="1329"/>
    <s v="SI"/>
    <s v="TERMINAL EXT. UNIP. ENCOG. FRIO O CONTRAIBLE 25 KV, CABLE DE COBRE ENT2105136286280"/>
    <s v="12103121217026103 7310031 7330031 "/>
    <n v="462110916"/>
    <s v="BIEN"/>
    <s v="Común"/>
    <x v="1"/>
    <s v="Normalizado"/>
    <s v="SUBASTA INVERSA ELECTRÓNICA"/>
    <s v="TERMINAL EXT. UNIP. ENCOG. FRIO O CONTRAIBLE 25 KV, CABLE DE COBRE ENT"/>
    <n v="2105"/>
    <n v="136"/>
    <n v="286280"/>
    <n v="3"/>
    <x v="3"/>
    <m/>
    <m/>
    <x v="0"/>
    <m/>
    <m/>
    <m/>
    <m/>
    <m/>
    <n v="0"/>
    <s v="MODIFICADO"/>
    <n v="145"/>
    <d v="2021-10-29T00:00:00"/>
    <m/>
    <m/>
    <m/>
  </r>
  <r>
    <x v="3"/>
    <m/>
    <n v="1329"/>
    <s v="SI"/>
    <s v="TERMINAL EXT. UNIP. ENCOG. FRIO O CONTRAIBLE 25 KV, CABLE DE COBRE ENT2105136286280"/>
    <s v="4300031 "/>
    <n v="462110916"/>
    <s v="BIEN"/>
    <s v="Común"/>
    <x v="0"/>
    <s v="Normalizado"/>
    <s v="SUBASTA INVERSA ELECTRÓNICA"/>
    <s v="TERMINAL EXT. UNIP. ENCOG. FRIO O CONTRAIBLE 25 KV, CABLE DE COBRE ENT"/>
    <n v="75"/>
    <n v="150"/>
    <n v="11250"/>
    <s v="2, 3"/>
    <x v="1"/>
    <m/>
    <m/>
    <x v="0"/>
    <m/>
    <m/>
    <m/>
    <m/>
    <m/>
    <n v="0"/>
    <m/>
    <m/>
    <m/>
    <m/>
    <m/>
    <m/>
  </r>
  <r>
    <x v="3"/>
    <m/>
    <n v="1329"/>
    <s v="SI"/>
    <s v="TERMINAL EXT. UNIP. ENCOG. FRIO O CONTRAIBLE 25 KV, CABLE DE COBRE ENT2105136286280"/>
    <s v="4100031 "/>
    <n v="462110916"/>
    <s v="BIEN"/>
    <s v="Común"/>
    <x v="0"/>
    <s v="Normalizado"/>
    <s v="SUBASTA INVERSA ELECTRÓNICA"/>
    <s v="TERMINAL EXT. UNIP. ENCOG. FRIO O CONTRAIBLE 25 KV, CABLE DE COBRE ENT"/>
    <n v="21"/>
    <n v="470.45"/>
    <n v="9879.4499999999989"/>
    <s v="2, 3"/>
    <x v="1"/>
    <m/>
    <m/>
    <x v="0"/>
    <m/>
    <m/>
    <m/>
    <m/>
    <m/>
    <n v="0"/>
    <m/>
    <m/>
    <m/>
    <m/>
    <m/>
    <m/>
  </r>
  <r>
    <x v="3"/>
    <m/>
    <n v="1329"/>
    <s v="SI"/>
    <s v="TERMINAL EXT. UNIP. ENCOG. FRIO O CONTRAIBLE 25 KV, CABLE DE COBRE ENT2105136286280"/>
    <s v="4100031 "/>
    <n v="462110916"/>
    <s v="BIEN"/>
    <s v="Común"/>
    <x v="0"/>
    <s v="Normalizado"/>
    <s v="ÍNFIMA CUANTÍA"/>
    <s v="TERMINAL EXT. UNIP. ENCOG. FRIO O CONTRAIBLE 25 KV, CABLE DE COBRE ENT"/>
    <n v="21"/>
    <n v="158.66999999999999"/>
    <n v="3332.0699999999997"/>
    <s v="2, 3"/>
    <x v="1"/>
    <m/>
    <m/>
    <x v="0"/>
    <m/>
    <m/>
    <m/>
    <m/>
    <m/>
    <n v="0"/>
    <m/>
    <m/>
    <m/>
    <m/>
    <m/>
    <m/>
  </r>
  <r>
    <x v="6"/>
    <m/>
    <n v="1330"/>
    <s v="SI"/>
    <s v="SECCIONADOR BARRA UNIPOLAR ABIERTO 27 KV, 20 KA, BIL: 150 KV, 600 A900300270000"/>
    <n v="7310031"/>
    <n v="462110221"/>
    <s v="BIEN"/>
    <s v="Común"/>
    <x v="0"/>
    <m/>
    <s v="SUBASTA INVERSA ELECTRÓNICA"/>
    <s v="SECCIONADOR BARRA UNIPOLAR ABIERTO 27 KV, 20 KA, BIL: 150 KV, 600 A"/>
    <n v="900"/>
    <n v="300"/>
    <n v="270000"/>
    <s v="2, 3"/>
    <x v="2"/>
    <s v="GUEVARA JOHANA"/>
    <n v="22943"/>
    <x v="4"/>
    <m/>
    <m/>
    <m/>
    <m/>
    <m/>
    <n v="0"/>
    <s v="INCLUSIÓN"/>
    <n v="212"/>
    <m/>
    <m/>
    <m/>
    <m/>
  </r>
  <r>
    <x v="6"/>
    <m/>
    <n v="1331"/>
    <s v="SI"/>
    <s v="SECCIONADOR FUSIBLE UNIPOLAR ABIERTO 27 KV, 12 KA, BIL  150 KV, 100 A2330110256300"/>
    <s v="12103121217026103 7310031 7330031 "/>
    <n v="462110111"/>
    <s v="BIEN"/>
    <s v="Común"/>
    <x v="1"/>
    <s v="Normalizado"/>
    <s v="SUBASTA INVERSA ELECTRÓNICA"/>
    <s v="SECCIONADOR FUSIBLE UNIPOLAR ABIERTO 27 KV, 12 KA, BIL  150 KV, 100 A"/>
    <n v="2330"/>
    <n v="110"/>
    <n v="256300"/>
    <n v="3"/>
    <x v="2"/>
    <s v="HURTADO JOSE"/>
    <n v="22942"/>
    <x v="7"/>
    <m/>
    <m/>
    <s v="Solicitud de resolución de inicio"/>
    <n v="2330"/>
    <n v="110"/>
    <n v="256300"/>
    <s v="MODIFICADO"/>
    <n v="244"/>
    <m/>
    <m/>
    <m/>
    <m/>
  </r>
  <r>
    <x v="6"/>
    <m/>
    <n v="1332"/>
    <s v="SI"/>
    <s v="LAMPARA VAPOR DE SODIO, TUBULAR CLARA, ALTA PRESION, 150 W2500010250000"/>
    <s v="7430031 "/>
    <n v="465100111"/>
    <s v="BIEN"/>
    <s v="Común"/>
    <x v="0"/>
    <s v="Normalizado"/>
    <s v="SUBASTA INVERSA ELECTRÓNICA"/>
    <s v="LAMPARA VAPOR DE SODIO, TUBULAR CLARA, ALTA PRESION, 150 W"/>
    <n v="25000"/>
    <n v="10"/>
    <n v="250000"/>
    <n v="3"/>
    <x v="2"/>
    <s v="TIPANTA TANIA"/>
    <n v="22551"/>
    <x v="3"/>
    <m/>
    <m/>
    <s v="Adjudicado - Registro de contratos"/>
    <m/>
    <m/>
    <n v="0"/>
    <s v="MODIFICADO"/>
    <n v="223"/>
    <d v="2021-11-25T00:00:00"/>
    <m/>
    <m/>
    <m/>
  </r>
  <r>
    <x v="6"/>
    <m/>
    <n v="1333"/>
    <s v="SI"/>
    <s v="TRANSF. TRIFAS. CONVENC. 125 KVA, 22860    220 127 V, DYN5, 3B  MV , 4425644237048"/>
    <s v="12103121217026103 7310031 7330031 "/>
    <n v="4612100193"/>
    <s v="BIEN"/>
    <s v="Común"/>
    <x v="1"/>
    <s v="Normalizado"/>
    <s v="CATÁLOGO ELECTRÓNICO"/>
    <s v="TRANSF. TRIFAS. CONVENC. 125 KVA, 22860    220 127 V, DYN5, 3B  MV , 4"/>
    <n v="42"/>
    <n v="5644"/>
    <n v="237048"/>
    <n v="3"/>
    <x v="2"/>
    <s v="GUEVARA JOHANA"/>
    <n v="22945"/>
    <x v="3"/>
    <m/>
    <m/>
    <s v="28 oct: se realiza compra por catalogo electrónico_x000a_10 nov: se solicitan garantías, a espera de que los oferentes presenten"/>
    <n v="42"/>
    <n v="5644"/>
    <n v="237048"/>
    <s v="MODIFICADO"/>
    <n v="244"/>
    <m/>
    <m/>
    <m/>
    <m/>
  </r>
  <r>
    <x v="6"/>
    <m/>
    <n v="1334"/>
    <s v="SI"/>
    <s v="LAMPARA VAPOR DE SODIO, TUBULAR CLARA, ALTA PRESION, 100 W250008,99224750"/>
    <s v="7430031 "/>
    <n v="465100111"/>
    <s v="BIEN"/>
    <s v="Común"/>
    <x v="0"/>
    <s v="Normalizado"/>
    <s v="SUBASTA INVERSA ELECTRÓNICA"/>
    <s v="LAMPARA VAPOR DE SODIO, TUBULAR CLARA, ALTA PRESION, 100 W"/>
    <n v="25000"/>
    <n v="8.99"/>
    <n v="224750"/>
    <n v="3"/>
    <x v="2"/>
    <s v="TIPANTA TANIA"/>
    <n v="22551"/>
    <x v="3"/>
    <m/>
    <m/>
    <s v="Adjudicado - Registro de contratos"/>
    <m/>
    <m/>
    <n v="0"/>
    <s v="MODIFICADO"/>
    <n v="223"/>
    <d v="2021-11-25T00:00:00"/>
    <m/>
    <m/>
    <m/>
  </r>
  <r>
    <x v="6"/>
    <m/>
    <n v="1335"/>
    <s v="SI"/>
    <s v="SERVICIO DE MANO DE OBRA PARA CONSTRUCCION DE REDES DE ALUMBRADO PÚBLICO ZONA NORTE, AREA URBANA, AR1211000211000"/>
    <s v="12103011217031215 12102021477031215 12102021477031214 12102021477031213 12102021477031212 12102021477031211 12102021477031210 12103011217031209"/>
    <n v="542900122"/>
    <s v="SERVICIO"/>
    <s v="Común"/>
    <x v="1"/>
    <s v="No Normalizado"/>
    <s v="COTIZACIÓN"/>
    <s v="SERVICIO DE MANO DE OBRA PARA CONSTRUCCION DE REDES DE ALUMBRADO PÚBLICO ZONA NORTE, AREA URBANA, AR"/>
    <n v="1"/>
    <n v="211000"/>
    <n v="211000"/>
    <s v="2, 3"/>
    <x v="2"/>
    <s v="LOPEZ PABLO"/>
    <n v="5376"/>
    <x v="3"/>
    <m/>
    <m/>
    <s v="contrato registrado"/>
    <m/>
    <m/>
    <n v="0"/>
    <s v="MODIFICADO"/>
    <n v="98"/>
    <m/>
    <m/>
    <m/>
    <m/>
  </r>
  <r>
    <x v="6"/>
    <m/>
    <n v="1336"/>
    <s v="SI"/>
    <s v="TRANSF. MONOF. AUTOPROT.  CSP  50 KVA, 22860 GRDY 13200   120 240 V, 1722881207432"/>
    <s v="12103121217026103 7310031 "/>
    <n v="4612100154"/>
    <s v="BIEN"/>
    <s v="Común"/>
    <x v="1"/>
    <s v="Normalizado"/>
    <s v="CATÁLOGO ELECTRÓNICO"/>
    <s v="TRANSF. MONOF. AUTOPROT.  CSP  50 KVA, 22860 GRDY 13200   120 240 V, 1"/>
    <n v="72"/>
    <n v="2881"/>
    <n v="207432"/>
    <n v="3"/>
    <x v="2"/>
    <s v="GUEVARA JOHANA"/>
    <n v="22945"/>
    <x v="3"/>
    <m/>
    <m/>
    <s v="28 oct: se realiza compra por catalogo electrónico_x000a_10 nov: se solicitan garantías, a espera de que los oferentes presenten"/>
    <n v="72"/>
    <n v="2881"/>
    <n v="207432"/>
    <s v="MODIFICADO"/>
    <n v="244"/>
    <m/>
    <m/>
    <m/>
    <m/>
  </r>
  <r>
    <x v="6"/>
    <m/>
    <n v="1337"/>
    <s v="SI"/>
    <s v="SERVICIO DE MANO DE OBRA PARA CONSTRUCCION DE REDES DE ALUMBRADO PUBLICO ZONA CENTRO, AREA URBANA, A1201000201000"/>
    <s v="12102021477031209 12102021477031210 12103011217031215 12103011217031214 12103011217031213 12103011217031212 12102021477031211"/>
    <n v="542900122"/>
    <s v="SERVICIO"/>
    <s v="Común"/>
    <x v="1"/>
    <s v="No Normalizado"/>
    <s v="COTIZACIÓN"/>
    <s v="SERVICIO DE MANO DE OBRA PARA CONSTRUCCION DE REDES DE ALUMBRADO PUBLICO ZONA CENTRO, AREA URBANA, A"/>
    <n v="1"/>
    <n v="201000"/>
    <n v="201000"/>
    <s v="2, 3"/>
    <x v="2"/>
    <s v="GUEVARA JOHANA"/>
    <n v="5377"/>
    <x v="3"/>
    <m/>
    <m/>
    <s v="19 oct: en ejecución contractual"/>
    <m/>
    <m/>
    <n v="0"/>
    <s v="MODIFICADO"/>
    <n v="98"/>
    <m/>
    <m/>
    <m/>
    <m/>
  </r>
  <r>
    <x v="6"/>
    <m/>
    <n v="1338"/>
    <s v="SI"/>
    <s v="SERVICIO DE MANO DE OBRA PARA CONSTRUCCION DE REDES DE ALUMBRADO PUBLICO ZONA SUR, AREA URBANA,  ARE1200000200000"/>
    <s v="12102021477031209 12102021477031210 12103011217031215 12103011217031214 12103011217031213 12103011217031212 12103011217031211 12103011217031210"/>
    <n v="542900122"/>
    <s v="SERVICIO"/>
    <s v="Común"/>
    <x v="1"/>
    <s v="No Normalizado"/>
    <s v="COTIZACIÓN"/>
    <s v="SERVICIO DE MANO DE OBRA PARA CONSTRUCCION DE REDES DE ALUMBRADO PUBLICO ZONA SUR, AREA URBANA,  ARE"/>
    <n v="1"/>
    <n v="200000"/>
    <n v="200000"/>
    <s v="2, 3"/>
    <x v="2"/>
    <s v="MANTILLA DANIEL"/>
    <n v="5378"/>
    <x v="3"/>
    <m/>
    <m/>
    <s v="Publicado"/>
    <m/>
    <m/>
    <n v="0"/>
    <s v="MODIFICADO"/>
    <n v="98"/>
    <m/>
    <m/>
    <m/>
    <m/>
  </r>
  <r>
    <x v="6"/>
    <m/>
    <n v="1339"/>
    <s v="SI"/>
    <s v="SERVICIO DE ALBAÑILERÍA PARA CONSTRUCCIÓN DE REDES DE ALUMBRADO PUBLICO SOTERRADAS EN EL ÁREA DE SER1180000180000"/>
    <s v="12102021477031214 12102021477031213 12102021477031211 12102021477031215 12102021477031209 12102021477031210 12103011217031212 12102021477031212"/>
    <n v="545600014"/>
    <s v="SERVICIO"/>
    <s v="Común"/>
    <x v="1"/>
    <s v="No Normalizado"/>
    <s v="COTIZACIÓN"/>
    <s v="SERVICIO DE ALBAÑILERÍA PARA CONSTRUCCIÓN DE REDES DE ALUMBRADO PUBLICO SOTERRADAS EN EL ÁREA DE SER"/>
    <n v="1"/>
    <n v="180000"/>
    <n v="180000"/>
    <s v="2, 3"/>
    <x v="2"/>
    <s v="RIOFRÍO PAÚL"/>
    <n v="5375"/>
    <x v="3"/>
    <m/>
    <m/>
    <s v="Registro de Contrato"/>
    <m/>
    <m/>
    <n v="0"/>
    <s v="MODIFICADO"/>
    <n v="98"/>
    <m/>
    <m/>
    <m/>
    <m/>
  </r>
  <r>
    <x v="6"/>
    <m/>
    <n v="1340"/>
    <s v="SI"/>
    <s v="CABLE PREENSAMBLADO DE AL, CABLEADO, 600 V, XLPE, 2 X 95 AAC MÁS 1 X 50 450004180000"/>
    <s v="12103121217026103 7310031 7330031 "/>
    <n v="4634001910"/>
    <s v="BIEN"/>
    <s v="Común"/>
    <x v="1"/>
    <s v="Normalizado"/>
    <s v="SUBASTA INVERSA ELECTRÓNICA"/>
    <s v="CABLE PREENSAMBLADO DE AL, CABLEADO, 600 V, XLPE, 2 X 95 AAC MÁS 1 X 50 "/>
    <n v="45000"/>
    <n v="4.7149999999999999"/>
    <n v="212175"/>
    <n v="3"/>
    <x v="2"/>
    <s v="LARCO DIMARY"/>
    <n v="23043"/>
    <x v="2"/>
    <m/>
    <m/>
    <m/>
    <n v="45000"/>
    <n v="4.7149999999999999"/>
    <n v="212175"/>
    <s v="MODIFICADO"/>
    <s v="244  0222"/>
    <d v="2021-11-25T00:00:00"/>
    <m/>
    <m/>
    <m/>
  </r>
  <r>
    <x v="6"/>
    <m/>
    <n v="1341"/>
    <s v="SI"/>
    <s v="TRANSF. TRIFAS. CONVENC. 50 KVA, 22860   220 127 V, DYN5, 3B  MV , 4B 503552177600"/>
    <s v="12103121217026103 7330031 "/>
    <n v="4612100185"/>
    <s v="BIEN"/>
    <s v="Común"/>
    <x v="1"/>
    <s v="Normalizado"/>
    <s v="CATÁLOGO ELECTRÓNICO"/>
    <s v="TRANSF. TRIFAS. CONVENC. 50 KVA, 22860   220 127 V, DYN5, 3B  MV , 4B "/>
    <n v="50"/>
    <n v="3552"/>
    <n v="177600"/>
    <n v="3"/>
    <x v="2"/>
    <s v="GUEVARA JOHANA"/>
    <n v="22945"/>
    <x v="3"/>
    <m/>
    <m/>
    <s v="28 oct: se realiza compra por catalogo electrónico_x000a_10 nov: se solicitan garantías, a espera de que los oferentes presenten"/>
    <n v="50"/>
    <n v="3552"/>
    <n v="177600"/>
    <s v="MODIFICADO"/>
    <n v="244"/>
    <m/>
    <m/>
    <m/>
    <m/>
  </r>
  <r>
    <x v="6"/>
    <m/>
    <n v="1342"/>
    <s v="SI"/>
    <s v="IGNITOR TIPO SUPERPOSICION LAMPARA DE VAPOR DE SODIO 100 A 400 W250006,9172500"/>
    <s v="7430031 "/>
    <n v="371960021"/>
    <s v="BIEN"/>
    <s v="Común"/>
    <x v="0"/>
    <s v="Normalizado"/>
    <s v="SUBASTA INVERSA ELECTRÓNICA"/>
    <s v="IGNITOR TIPO SUPERPOSICION LAMPARA DE VAPOR DE SODIO 100 A 400 W"/>
    <n v="25000"/>
    <n v="6.9"/>
    <n v="172500"/>
    <n v="3"/>
    <x v="2"/>
    <s v="LARCO DIMARY"/>
    <n v="22550"/>
    <x v="4"/>
    <m/>
    <m/>
    <s v="12 octubre 2021 se declara desierto el proceso"/>
    <m/>
    <m/>
    <n v="0"/>
    <s v="MODIFICADO"/>
    <n v="223"/>
    <d v="2021-11-25T00:00:00"/>
    <m/>
    <m/>
    <m/>
  </r>
  <r>
    <x v="6"/>
    <m/>
    <n v="1343"/>
    <s v="SI"/>
    <s v="TRANSF. MONOF. AUTOPROT.  CSP  75 KVA, 22860 GRDY 13200   120 240 V, 1404290171600"/>
    <s v="12103121217026103 7310031 "/>
    <n v="4612100156"/>
    <s v="BIEN"/>
    <s v="Común"/>
    <x v="1"/>
    <s v="Normalizado"/>
    <s v="CATÁLOGO ELECTRÓNICO"/>
    <s v="TRANSF. MONOF. AUTOPROT.  CSP  75 KVA, 22860 GRDY 13200   120 240 V, 1"/>
    <n v="40"/>
    <n v="4290"/>
    <n v="171600"/>
    <n v="3"/>
    <x v="2"/>
    <s v="GUEVARA JOHANA"/>
    <n v="22945"/>
    <x v="3"/>
    <m/>
    <m/>
    <s v="28 oct: se realiza compra por catalogo electrónico_x000a_10 nov: se solicitan garantías, a espera de que los oferentes presenten"/>
    <n v="40"/>
    <n v="4290"/>
    <n v="171600"/>
    <s v="MODIFICADO"/>
    <n v="244"/>
    <m/>
    <m/>
    <m/>
    <m/>
  </r>
  <r>
    <x v="6"/>
    <m/>
    <n v="1344"/>
    <s v="SI"/>
    <s v="CABLE DE CU, CABLEADO, 25 KV, XLPE, 250 MCM, 37 HILOS, 100POR CIENTO NA.600025,75154500"/>
    <s v="7330031 "/>
    <n v="4635000170"/>
    <s v="BIEN"/>
    <s v="Común"/>
    <x v="0"/>
    <s v="Normalizado"/>
    <s v="CATÁLOGO ELECTRÓNICO"/>
    <s v="CABLE DE CU, CABLEADO, 25 KV, XLPE, 250 MCM, 37 HILOS, 100POR CIENTO NA."/>
    <n v="6000"/>
    <n v="25.75"/>
    <n v="154500"/>
    <n v="3"/>
    <x v="1"/>
    <m/>
    <m/>
    <x v="0"/>
    <m/>
    <m/>
    <m/>
    <m/>
    <m/>
    <n v="0"/>
    <s v="MODIFICADO"/>
    <n v="244"/>
    <m/>
    <m/>
    <m/>
    <m/>
  </r>
  <r>
    <x v="6"/>
    <m/>
    <n v="1345"/>
    <s v="SI"/>
    <s v="TRANSF. MONOF. CONVENC. 25 KVA, 22.860 GRDY 13.200   120 240 V, 1B  MV901650148500"/>
    <s v="7330031 "/>
    <n v="461210014"/>
    <s v="BIEN"/>
    <s v="Común"/>
    <x v="0"/>
    <s v="Normalizado"/>
    <s v="SUBASTA INVERSA ELECTRÓNICA"/>
    <s v="TRANSF. MONOF. CONVENC. 25 KVA, 22.860 GRDY 13.200   120 240 V, 1B  MV"/>
    <n v="90"/>
    <n v="1366"/>
    <n v="122940"/>
    <n v="3"/>
    <x v="2"/>
    <m/>
    <m/>
    <x v="0"/>
    <m/>
    <m/>
    <m/>
    <m/>
    <m/>
    <n v="0"/>
    <s v="MODIFICADO"/>
    <n v="145"/>
    <d v="2021-10-29T00:00:00"/>
    <m/>
    <m/>
    <m/>
  </r>
  <r>
    <x v="6"/>
    <m/>
    <n v="1346"/>
    <s v="SI"/>
    <s v="CINTA PARA PUESTA A TIERRA DE 13 MM DE ANCHO Y 4.6 M, LONGITUD.210070,5148050"/>
    <s v="12103121217026103 7310031 "/>
    <n v="415130111"/>
    <s v="BIEN"/>
    <s v="Común"/>
    <x v="1"/>
    <s v="Normalizado"/>
    <s v="SUBASTA INVERSA ELECTRÓNICA"/>
    <s v="CINTA PARA PUESTA A TIERRA DE 13 MM DE ANCHO Y 4.6 M, LONGITUD."/>
    <n v="2100"/>
    <n v="70.5"/>
    <n v="148050"/>
    <s v="1, 2"/>
    <x v="2"/>
    <s v="LARCO DIMARY"/>
    <n v="22541"/>
    <x v="3"/>
    <m/>
    <m/>
    <s v="19 octubre 2021 se notifica al administrador del contrato el estado de proceso en Ejecución del contrato para que continue la etapa contractual"/>
    <m/>
    <m/>
    <n v="0"/>
    <m/>
    <m/>
    <m/>
    <m/>
    <m/>
    <m/>
  </r>
  <r>
    <x v="6"/>
    <m/>
    <n v="1347"/>
    <s v="SI"/>
    <s v="TRANSF. MONOF. CONVENC. 37.5 KVA, 22.860 GRDY 13.200   120 240 V, 1B  1171250146250"/>
    <s v="7330031 "/>
    <n v="461210015"/>
    <s v="BIEN"/>
    <s v="Común"/>
    <x v="0"/>
    <s v="Normalizado"/>
    <s v="SUBASTA INVERSA ELECTRÓNICA"/>
    <s v="TRANSF. MONOF. CONVENC. 37.5 KVA, 22.860 GRDY 13.200   120 240 V, 1B  "/>
    <n v="76"/>
    <n v="1644.83"/>
    <n v="125007.07999999999"/>
    <n v="3"/>
    <x v="2"/>
    <m/>
    <m/>
    <x v="0"/>
    <m/>
    <m/>
    <m/>
    <m/>
    <m/>
    <n v="0"/>
    <s v="MODIFICADO"/>
    <n v="174"/>
    <d v="2021-11-10T00:00:00"/>
    <m/>
    <m/>
    <m/>
  </r>
  <r>
    <x v="6"/>
    <m/>
    <n v="1348"/>
    <s v="SI"/>
    <s v="PARARRAYOS CLASE DISTRIBUCION TIPO POLIMERICO DE OXIDO DE ZN, 6 KV, CO310045139500"/>
    <s v="12103121217026103 7310031 "/>
    <n v="462110411"/>
    <s v="BIEN"/>
    <s v="Común"/>
    <x v="1"/>
    <s v="Normalizado"/>
    <s v="SUBASTA INVERSA ELECTRÓNICA"/>
    <s v="PARARRAYOS CLASE DISTRIBUCION TIPO POLIMERICO DE OXIDO DE ZN, 6 KV, CO"/>
    <n v="3100"/>
    <n v="45"/>
    <n v="139500"/>
    <n v="3"/>
    <x v="0"/>
    <m/>
    <m/>
    <x v="0"/>
    <m/>
    <m/>
    <m/>
    <m/>
    <m/>
    <n v="0"/>
    <s v="MODIFICADO"/>
    <n v="160"/>
    <d v="2021-11-05T00:00:00"/>
    <m/>
    <m/>
    <m/>
  </r>
  <r>
    <x v="6"/>
    <m/>
    <n v="1349"/>
    <s v="SI"/>
    <s v="REMACHADORA A BATERÍAS DE 15 TONELADAS PARA CABLE #6 A #1250 MCM EN CO1211600139200"/>
    <s v="1210120147100110 "/>
    <n v="442310019"/>
    <s v="BIEN"/>
    <s v="Común"/>
    <x v="1"/>
    <s v="Normalizado"/>
    <s v="SUBASTA INVERSA ELECTRÓNICA"/>
    <s v="REMACHADORA A BATERÍAS DE 15 TONELADAS PARA CABLE #6 A #1250 MCM EN CO"/>
    <n v="12"/>
    <n v="11600"/>
    <n v="139200"/>
    <s v="1, 2"/>
    <x v="1"/>
    <m/>
    <m/>
    <x v="0"/>
    <m/>
    <m/>
    <m/>
    <m/>
    <m/>
    <n v="0"/>
    <m/>
    <m/>
    <m/>
    <m/>
    <m/>
    <m/>
  </r>
  <r>
    <x v="6"/>
    <m/>
    <n v="1350"/>
    <s v="SI"/>
    <s v="GEORADAR CON RUEDAS, UNIDAD DE CONTROL Y ANTENA, DISPLAY, CONEXION CON269000138000"/>
    <s v="1210120147100110 "/>
    <n v="482200031"/>
    <s v="BIEN"/>
    <s v="Común"/>
    <x v="1"/>
    <s v="Normalizado"/>
    <s v="SUBASTA INVERSA ELECTRÓNICA"/>
    <s v="GEORADAR CON RUEDAS, UNIDAD DE CONTROL Y ANTENA, DISPLAY, CONEXION CON"/>
    <n v="2"/>
    <n v="69000"/>
    <n v="138000"/>
    <s v="1, 2"/>
    <x v="2"/>
    <m/>
    <m/>
    <x v="0"/>
    <m/>
    <m/>
    <m/>
    <m/>
    <m/>
    <n v="0"/>
    <m/>
    <m/>
    <m/>
    <m/>
    <m/>
    <m/>
  </r>
  <r>
    <x v="6"/>
    <m/>
    <n v="1351"/>
    <s v="SI"/>
    <s v="CABLE DE CU, CABLEADO, 2 KV, TTU, 4 0 AWG, 19 HILOS1100012,35135850"/>
    <s v="12103121217026103 7310031 7330031 "/>
    <n v="4634001822"/>
    <s v="BIEN"/>
    <s v="Común"/>
    <x v="1"/>
    <s v="Normalizado"/>
    <s v="CATÁLOGO ELECTRÓNICO"/>
    <s v="CABLE DE CU, CABLEADO, 2 KV, TTU, 4 0 AWG, 19 HILOS"/>
    <n v="11000"/>
    <n v="12.35"/>
    <n v="135850"/>
    <n v="3"/>
    <x v="1"/>
    <m/>
    <m/>
    <x v="0"/>
    <m/>
    <m/>
    <m/>
    <m/>
    <m/>
    <n v="0"/>
    <s v="MODIFICADO"/>
    <n v="244"/>
    <m/>
    <m/>
    <m/>
    <m/>
  </r>
  <r>
    <x v="6"/>
    <m/>
    <n v="1352"/>
    <s v="SI"/>
    <s v="CONECTOR RANURA PARALELA ALEACION COBRE, NO. 8   2 0 AWG, AJUSTE MECAN338004135200"/>
    <s v="12102021477031209 12103121217026103 7310031 7330031 "/>
    <n v="462200911"/>
    <s v="BIEN"/>
    <s v="Común"/>
    <x v="1"/>
    <s v="Normalizado"/>
    <s v="SUBASTA INVERSA ELECTRÓNICA"/>
    <s v="CONECTOR RANURA PARALELA ALEACION COBRE, NO. 8   2 0 AWG, AJUSTE MECAN"/>
    <n v="33800"/>
    <n v="4"/>
    <n v="135200"/>
    <s v="1, 2"/>
    <x v="1"/>
    <m/>
    <m/>
    <x v="0"/>
    <m/>
    <m/>
    <m/>
    <m/>
    <m/>
    <n v="0"/>
    <m/>
    <m/>
    <m/>
    <m/>
    <m/>
    <m/>
  </r>
  <r>
    <x v="6"/>
    <m/>
    <n v="1353"/>
    <s v="SI"/>
    <s v="SECCIONADOR BARRA UNIPOLAR ABIERTO 27 KV, 12 KA, BIL  150 KV, 300 A1000135135000"/>
    <s v="7310031 "/>
    <n v="462110111"/>
    <s v="BIEN"/>
    <s v="Común"/>
    <x v="0"/>
    <s v="Normalizado"/>
    <s v="SUBASTA INVERSA ELECTRÓNICA"/>
    <s v="SECCIONADOR BARRA UNIPOLAR ABIERTO 27 KV, 12 KA, BIL  150 KV, 300 A"/>
    <n v="1000"/>
    <n v="135"/>
    <n v="135000"/>
    <n v="3"/>
    <x v="2"/>
    <s v="GUEVARA JOHANA"/>
    <n v="22943"/>
    <x v="4"/>
    <m/>
    <m/>
    <m/>
    <m/>
    <m/>
    <n v="0"/>
    <s v="MODIFICADO"/>
    <n v="244"/>
    <m/>
    <m/>
    <m/>
    <m/>
  </r>
  <r>
    <x v="3"/>
    <m/>
    <n v="1354"/>
    <s v="SI"/>
    <s v="TERMINAL EXT. UNIP. ENCOG. FRIO O CONTRAIBLE 25 KV, CABLE DE COBRE 250605222,5134612,5"/>
    <s v="4300031 "/>
    <n v="462110916"/>
    <s v="BIEN"/>
    <s v="Común"/>
    <x v="0"/>
    <s v="Normalizado"/>
    <s v="SUBASTA INVERSA ELECTRÓNICA"/>
    <s v="TERMINAL EXT. UNIP. ENCOG. FRIO O CONTRAIBLE 25 KV, CABLE DE COBRE 250"/>
    <n v="150"/>
    <n v="150"/>
    <n v="22500"/>
    <s v="2, 3"/>
    <x v="1"/>
    <m/>
    <m/>
    <x v="0"/>
    <m/>
    <m/>
    <m/>
    <m/>
    <m/>
    <n v="0"/>
    <m/>
    <m/>
    <m/>
    <m/>
    <m/>
    <m/>
  </r>
  <r>
    <x v="6"/>
    <m/>
    <n v="1354"/>
    <s v="SI"/>
    <s v="TERMINAL EXT. UNIP. ENCOG. FRIO O CONTRAIBLE 25 KV, CABLE DE COBRE 250605222,5134612,5"/>
    <s v="12103121217026103 7310031 7330031 "/>
    <n v="462110916"/>
    <s v="BIEN"/>
    <s v="Común"/>
    <x v="1"/>
    <s v="Normalizado"/>
    <s v="SUBASTA INVERSA ELECTRÓNICA"/>
    <s v="TERMINAL EXT. UNIP. ENCOG. FRIO O CONTRAIBLE 25 KV, CABLE DE COBRE 250"/>
    <n v="605"/>
    <n v="222.5"/>
    <n v="134612.5"/>
    <n v="3"/>
    <x v="2"/>
    <m/>
    <n v="22959"/>
    <x v="8"/>
    <m/>
    <m/>
    <m/>
    <n v="605"/>
    <n v="222.5"/>
    <n v="134612.5"/>
    <s v="MODIFICADO"/>
    <n v="244"/>
    <m/>
    <m/>
    <m/>
    <m/>
  </r>
  <r>
    <x v="6"/>
    <m/>
    <n v="1355"/>
    <s v="SI"/>
    <s v="CONDUCTOR DE ALUMINIO DESNUDO, CABLEADO, AAC, 4 0 AWG, 7 HILOS800001,65132000"/>
    <s v="7310031 7330031 "/>
    <n v="4294201111"/>
    <s v="BIEN"/>
    <s v="Común"/>
    <x v="0"/>
    <s v="Normalizado"/>
    <s v="CATÁLOGO ELECTRÓNICO"/>
    <s v="CONDUCTOR DE ALUMINIO DESNUDO, CABLEADO, AAC, 4 0 AWG, 7 HILOS"/>
    <n v="80000"/>
    <n v="1.65"/>
    <n v="132000"/>
    <s v="1, 2"/>
    <x v="2"/>
    <s v="ANDRADE OLGA"/>
    <n v="22546"/>
    <x v="3"/>
    <m/>
    <m/>
    <s v="Emisión de orden de compra"/>
    <m/>
    <m/>
    <n v="0"/>
    <m/>
    <m/>
    <m/>
    <m/>
    <m/>
    <m/>
  </r>
  <r>
    <x v="6"/>
    <m/>
    <n v="1356"/>
    <s v="SI"/>
    <s v="ARMARIO DE TELECONTROL PARA CELDAS621400128400"/>
    <s v="12103121217026102 "/>
    <n v="452100013"/>
    <s v="BIEN"/>
    <s v="Común"/>
    <x v="1"/>
    <s v="Normalizado"/>
    <s v="SUBASTA INVERSA ELECTRÓNICA"/>
    <s v="ARMARIO DE TELECONTROL PARA CELDAS"/>
    <n v="6"/>
    <n v="21400"/>
    <n v="128400"/>
    <s v="1, 2"/>
    <x v="2"/>
    <s v="URBANO MARGARITA"/>
    <n v="22519"/>
    <x v="3"/>
    <m/>
    <m/>
    <s v="20 sep: se solicitó legalización de contrato"/>
    <m/>
    <m/>
    <n v="0"/>
    <m/>
    <m/>
    <m/>
    <m/>
    <m/>
    <m/>
  </r>
  <r>
    <x v="6"/>
    <m/>
    <n v="1357"/>
    <s v="SI"/>
    <s v="TRANSF. MONOF. AUTOPROT.  CSP  37.5 KVA, 22860 GRDY 13200   120 240 V,522448127296"/>
    <s v="12103121217026103 7310031 "/>
    <n v="4612100152"/>
    <s v="BIEN"/>
    <s v="Común"/>
    <x v="1"/>
    <s v="Normalizado"/>
    <s v="CATÁLOGO ELECTRÓNICO"/>
    <s v="TRANSF. MONOF. AUTOPROT.  CSP  37.5 KVA, 22860 GRDY 13200   120 240 V,"/>
    <n v="52"/>
    <n v="2448"/>
    <n v="127296"/>
    <n v="3"/>
    <x v="2"/>
    <s v="GUEVARA JOHANA"/>
    <n v="22945"/>
    <x v="3"/>
    <m/>
    <m/>
    <s v="28 oct: se realiza compra por catalogo electrónico_x000a_10 nov: se solicitan garantías, a espera de que los oferentes presenten"/>
    <n v="52"/>
    <n v="2448"/>
    <n v="127296"/>
    <s v="MODIFICADO"/>
    <n v="244"/>
    <m/>
    <m/>
    <m/>
    <m/>
  </r>
  <r>
    <x v="6"/>
    <m/>
    <n v="1358"/>
    <s v="SI"/>
    <s v="CABLE DE CU, CABLEADO, 2 KV, TTU, 2 0 AWG, 19 HILOS160007,9126400"/>
    <s v="12103121217026103 7310031 7330031 "/>
    <n v="4634001820"/>
    <s v="BIEN"/>
    <s v="Común"/>
    <x v="1"/>
    <s v="Normalizado"/>
    <s v="CATÁLOGO ELECTRÓNICO"/>
    <s v="CABLE DE CU, CABLEADO, 2 KV, TTU, 2 0 AWG, 19 HILOS"/>
    <n v="16000"/>
    <n v="7.9"/>
    <n v="126400"/>
    <n v="3"/>
    <x v="2"/>
    <m/>
    <m/>
    <x v="0"/>
    <m/>
    <m/>
    <m/>
    <m/>
    <m/>
    <n v="0"/>
    <s v="MODIFICADO"/>
    <n v="160"/>
    <d v="2021-11-05T00:00:00"/>
    <m/>
    <m/>
    <m/>
  </r>
  <r>
    <x v="3"/>
    <m/>
    <n v="1358"/>
    <s v="SI"/>
    <s v="CABLE DE CU, CABLEADO, 2 KV, TTU, 2 0 AWG, 19 HILOS160007,9126400"/>
    <s v="121033114750470 121033714750530 121033814750540 "/>
    <n v="4634001820"/>
    <s v="BIEN"/>
    <s v="Común"/>
    <x v="1"/>
    <s v="Normalizado"/>
    <s v="CATÁLOGO ELECTRÓNICO"/>
    <s v="CABLE DE CU, CABLEADO, 2 KV, TTU, 2 0 AWG, 19 HILOS"/>
    <n v="2500"/>
    <n v="7.9"/>
    <n v="19750"/>
    <s v="1, 2"/>
    <x v="2"/>
    <s v="TIPANTA TANIA"/>
    <n v="22608"/>
    <x v="3"/>
    <m/>
    <m/>
    <s v="CE-20210002005528 ELECTROCABLES CA_x000a_CE-20210002005580 ECUACABLE SA"/>
    <m/>
    <m/>
    <n v="0"/>
    <m/>
    <m/>
    <m/>
    <m/>
    <m/>
    <m/>
  </r>
  <r>
    <x v="6"/>
    <m/>
    <n v="1359"/>
    <s v="SI"/>
    <s v="TRANSF. MONOF. CONVENC. 50 KVA, 22.860 GRDY 13.200   120 240 V, 1B  MV1051200126000"/>
    <s v="7330031 "/>
    <n v="461210016"/>
    <s v="BIEN"/>
    <s v="Común"/>
    <x v="0"/>
    <s v="Normalizado"/>
    <s v="SUBASTA INVERSA ELECTRÓNICA"/>
    <s v="TRANSF. MONOF. CONVENC. 50 KVA, 22.860 GRDY 13.200   120 240 V, 1B  MV"/>
    <n v="64"/>
    <n v="2007.67"/>
    <n v="128490.88"/>
    <n v="3"/>
    <x v="2"/>
    <m/>
    <m/>
    <x v="0"/>
    <m/>
    <m/>
    <m/>
    <m/>
    <m/>
    <n v="0"/>
    <s v="MODIFICADO"/>
    <n v="145"/>
    <d v="2021-10-29T00:00:00"/>
    <m/>
    <m/>
    <m/>
  </r>
  <r>
    <x v="6"/>
    <m/>
    <n v="1360"/>
    <s v="SI"/>
    <s v="AISLADOR TIPO PIN POLIMERICO500025125000"/>
    <s v="7330031 "/>
    <n v="389993322"/>
    <s v="BIEN"/>
    <s v="Común"/>
    <x v="0"/>
    <s v="Normalizado"/>
    <s v="SUBASTA INVERSA ELECTRÓNICA"/>
    <s v="AISLADOR TIPO PIN POLIMERICO"/>
    <n v="5000"/>
    <n v="25"/>
    <n v="125000"/>
    <s v="2, 3"/>
    <x v="2"/>
    <s v="LOPEZ PABLO"/>
    <n v="22960"/>
    <x v="2"/>
    <m/>
    <m/>
    <s v="Aun no se recibe la documentación preparatoria "/>
    <n v="5000"/>
    <n v="25"/>
    <n v="125000"/>
    <s v="MODIFICADO"/>
    <n v="98"/>
    <m/>
    <m/>
    <m/>
    <m/>
  </r>
  <r>
    <x v="6"/>
    <m/>
    <n v="1361"/>
    <s v="SI"/>
    <s v="PINZA VOLTAMPERIMETRICA DIGITAL DE 0   1000 V, 0   1000 A, AC DC147850124950"/>
    <s v="1210120147100110 "/>
    <n v="482430012"/>
    <s v="BIEN"/>
    <s v="Común"/>
    <x v="1"/>
    <s v="Normalizado"/>
    <s v="SUBASTA INVERSA ELECTRÓNICA"/>
    <s v="PINZA VOLTAMPERIMETRICA DIGITAL DE 0   1000 V, 0   1000 A, AC DC"/>
    <n v="147"/>
    <n v="850"/>
    <n v="124950"/>
    <s v="2, 3"/>
    <x v="0"/>
    <m/>
    <m/>
    <x v="0"/>
    <m/>
    <m/>
    <m/>
    <m/>
    <m/>
    <n v="0"/>
    <m/>
    <m/>
    <m/>
    <m/>
    <m/>
    <m/>
  </r>
  <r>
    <x v="3"/>
    <m/>
    <n v="1361"/>
    <s v="SI"/>
    <s v="PINZA VOLTAMPERIMETRICA DIGITAL DE 0   1000 V, 0   1000 A, AC DC147850124950"/>
    <s v="1210120147100110 "/>
    <n v="482430012"/>
    <s v="BIEN"/>
    <s v="Común"/>
    <x v="1"/>
    <s v="Normalizado"/>
    <s v="SUBASTA INVERSA ELECTRÓNICA"/>
    <s v="PINZA VOLTAMPERIMETRICA DIGITAL DE 0   1000 V, 0   1000 A, AC DC"/>
    <n v="8"/>
    <n v="850"/>
    <n v="6800"/>
    <s v="2, 3"/>
    <x v="0"/>
    <m/>
    <m/>
    <x v="0"/>
    <m/>
    <m/>
    <m/>
    <m/>
    <m/>
    <n v="0"/>
    <m/>
    <m/>
    <m/>
    <m/>
    <m/>
    <m/>
  </r>
  <r>
    <x v="6"/>
    <m/>
    <n v="1362"/>
    <s v="SI"/>
    <s v="TRANSF. MONOF. CONMUTABLE. 25 KVA, 13200 GRDY 7620   22860 GRDY 13200 601969118140"/>
    <s v="7330031 "/>
    <n v="461210014"/>
    <s v="BIEN"/>
    <s v="Común"/>
    <x v="0"/>
    <s v="Normalizado"/>
    <s v="SUBASTA INVERSA ELECTRÓNICA"/>
    <s v="TRANSF. MONOF. CONMUTABLE. 25 KVA, 13200 GRDY 7620   22860 GRDY 13200 "/>
    <n v="60"/>
    <n v="1969"/>
    <n v="118140"/>
    <n v="3"/>
    <x v="2"/>
    <s v="LARCO DIMARY"/>
    <n v="22957"/>
    <x v="2"/>
    <m/>
    <m/>
    <s v="se espera documentos por parte del área para revisión"/>
    <n v="60"/>
    <n v="1969"/>
    <n v="118140"/>
    <s v="MODIFICADO"/>
    <n v="244"/>
    <m/>
    <m/>
    <m/>
    <m/>
  </r>
  <r>
    <x v="6"/>
    <m/>
    <n v="1363"/>
    <s v="SI"/>
    <s v="GRAPA DERIVACION CALIENTE CU EST. NO. 6 AWG   250 MCM Y 8   2 0 AWG612019,28117993,6"/>
    <s v="12103121217026103 7310031 7330031 "/>
    <n v="4299905229"/>
    <s v="BIEN"/>
    <s v="Común"/>
    <x v="1"/>
    <s v="Normalizado"/>
    <s v="SUBASTA INVERSA ELECTRÓNICA"/>
    <s v="GRAPA DERIVACION CALIENTE CU EST. NO. 6 AWG   250 MCM Y 8   2 0 AWG"/>
    <n v="6120"/>
    <n v="19.28"/>
    <n v="117993.60000000001"/>
    <n v="3"/>
    <x v="2"/>
    <s v="GUEVARA JOHANA"/>
    <n v="22961"/>
    <x v="5"/>
    <m/>
    <m/>
    <s v="22 10 2021: Se solicita documentacion para revision"/>
    <n v="6120"/>
    <n v="19.28"/>
    <n v="117993.60000000001"/>
    <s v="MODIFICADO"/>
    <n v="244"/>
    <m/>
    <m/>
    <m/>
    <m/>
  </r>
  <r>
    <x v="6"/>
    <m/>
    <n v="1364"/>
    <s v="SI"/>
    <s v="GRAPA ALEACION AL, TERMINAL APERNADA TIPO PISTOLA, NO. 6   4 0 AWG800014,65117200"/>
    <s v="12103121217026103 7330031 "/>
    <n v="4299905229"/>
    <s v="BIEN"/>
    <s v="Común"/>
    <x v="1"/>
    <s v="Normalizado"/>
    <s v="SUBASTA INVERSA ELECTRÓNICA"/>
    <s v="GRAPA ALEACION AL, TERMINAL APERNADA TIPO PISTOLA, NO. 6   4 0 AWG"/>
    <n v="8000"/>
    <n v="14.65"/>
    <n v="117200"/>
    <s v="1, 2"/>
    <x v="2"/>
    <m/>
    <m/>
    <x v="0"/>
    <m/>
    <m/>
    <m/>
    <m/>
    <m/>
    <n v="0"/>
    <m/>
    <m/>
    <m/>
    <m/>
    <m/>
    <m/>
  </r>
  <r>
    <x v="6"/>
    <m/>
    <n v="1365"/>
    <s v="SI"/>
    <s v="PERNO ESPIGA  PIN  TOPE POSTE SIMPLE, ACERO GALV. 19 MM DIAM, 457 MM L494023,4115596"/>
    <s v="12103121217026103 7310031 7330031 7410031 "/>
    <n v="4299905221"/>
    <s v="BIEN"/>
    <s v="Común"/>
    <x v="1"/>
    <s v="Normalizado"/>
    <s v="SUBASTA INVERSA ELECTRÓNICA"/>
    <s v="PERNO ESPIGA  PIN  TOPE POSTE SIMPLE, ACERO GALV. 19 MM DIAM, 457 MM L"/>
    <n v="4940"/>
    <n v="23.4"/>
    <n v="115596"/>
    <n v="3"/>
    <x v="2"/>
    <m/>
    <n v="22954"/>
    <x v="8"/>
    <m/>
    <m/>
    <m/>
    <n v="4940"/>
    <n v="23.4"/>
    <n v="115596"/>
    <s v="MODIFICADO"/>
    <n v="244"/>
    <m/>
    <m/>
    <m/>
    <m/>
  </r>
  <r>
    <x v="6"/>
    <m/>
    <n v="1366"/>
    <s v="SI"/>
    <s v="EQUIPO DE CONTROL AUTOMATICO DE ALUMBRADO PUBLICO DE 30 A120095,88115056"/>
    <s v="7430031 "/>
    <n v="465410012"/>
    <s v="BIEN"/>
    <s v="Común"/>
    <x v="0"/>
    <s v="Normalizado"/>
    <s v="SUBASTA INVERSA ELECTRÓNICA"/>
    <s v="EQUIPO DE CONTROL AUTOMATICO DE ALUMBRADO PUBLICO DE 30 A"/>
    <n v="1200"/>
    <n v="95.88"/>
    <n v="115056"/>
    <s v="1, 2"/>
    <x v="1"/>
    <m/>
    <m/>
    <x v="0"/>
    <m/>
    <m/>
    <m/>
    <m/>
    <m/>
    <n v="0"/>
    <m/>
    <m/>
    <m/>
    <m/>
    <m/>
    <m/>
  </r>
  <r>
    <x v="3"/>
    <m/>
    <n v="1366"/>
    <s v="SI"/>
    <s v="EQUIPO DE CONTROL AUTOMATICO DE ALUMBRADO PUBLICO DE 30 A120095,88115056"/>
    <s v="4300031 "/>
    <n v="465410012"/>
    <s v="BIEN"/>
    <s v="Común"/>
    <x v="0"/>
    <s v="Normalizado"/>
    <s v="ÍNFIMA CUANTÍA"/>
    <s v="EQUIPO DE CONTROL AUTOMATICO DE ALUMBRADO PUBLICO DE 30 A"/>
    <n v="11"/>
    <n v="95.88"/>
    <n v="1054.6799999999998"/>
    <s v="1, 2"/>
    <x v="1"/>
    <m/>
    <m/>
    <x v="0"/>
    <m/>
    <m/>
    <m/>
    <m/>
    <m/>
    <n v="0"/>
    <m/>
    <m/>
    <m/>
    <m/>
    <m/>
    <m/>
  </r>
  <r>
    <x v="6"/>
    <m/>
    <n v="1367"/>
    <s v="SI"/>
    <s v="PERNO ESPIGA  PIN  TOPE POSTE DOBLE DE ACERO GALV. 19 MM DIAM, 457 MM 374030,75115005"/>
    <s v="12103121217026103 7310031 7330031 7410031 "/>
    <n v="4299905221"/>
    <s v="BIEN"/>
    <s v="Común"/>
    <x v="1"/>
    <s v="Normalizado"/>
    <s v="SUBASTA INVERSA ELECTRÓNICA"/>
    <s v="PERNO ESPIGA  PIN  TOPE POSTE DOBLE DE ACERO GALV. 19 MM DIAM, 457 MM "/>
    <n v="3740"/>
    <n v="30.75"/>
    <n v="115005"/>
    <n v="3"/>
    <x v="2"/>
    <m/>
    <n v="22954"/>
    <x v="8"/>
    <m/>
    <m/>
    <m/>
    <n v="3740"/>
    <n v="30.75"/>
    <n v="115005"/>
    <s v="MODIFICADO"/>
    <n v="244"/>
    <m/>
    <m/>
    <m/>
    <m/>
  </r>
  <r>
    <x v="6"/>
    <m/>
    <n v="1368"/>
    <s v="SI"/>
    <s v="CABLE DE CU, CABLEADO, 25 KV, XLPE, 2 0 AWG, 19 HILOS, 100POR CIENTO NA.700016,4114800"/>
    <s v="7330031 "/>
    <n v="4635000167"/>
    <s v="BIEN"/>
    <s v="Común"/>
    <x v="0"/>
    <s v="Normalizado"/>
    <s v="CATÁLOGO ELECTRÓNICO"/>
    <s v="CABLE DE CU, CABLEADO, 25 KV, XLPE, 2 0 AWG, 19 HILOS, 100POR CIENTO NA."/>
    <n v="7000"/>
    <n v="16.399999999999999"/>
    <n v="114799.99999999999"/>
    <n v="3"/>
    <x v="2"/>
    <m/>
    <m/>
    <x v="0"/>
    <m/>
    <m/>
    <m/>
    <m/>
    <m/>
    <n v="0"/>
    <s v="MODIFICADO"/>
    <n v="244"/>
    <m/>
    <m/>
    <m/>
    <m/>
  </r>
  <r>
    <x v="6"/>
    <m/>
    <n v="1369"/>
    <s v="SI"/>
    <s v="TRANSF. MONOF. CONMUTABLE. 37.5 KVA, 13200 GRDY 7620   22860 GRDY 1320452541114345"/>
    <s v="7330031 "/>
    <n v="461210015"/>
    <s v="BIEN"/>
    <s v="Común"/>
    <x v="0"/>
    <s v="Normalizado"/>
    <s v="SUBASTA INVERSA ELECTRÓNICA"/>
    <s v="TRANSF. MONOF. CONMUTABLE. 37.5 KVA, 13200 GRDY 7620   22860 GRDY 1320"/>
    <n v="45"/>
    <n v="2541"/>
    <n v="114345"/>
    <n v="3"/>
    <x v="2"/>
    <s v="LARCO DIMARY"/>
    <n v="22957"/>
    <x v="2"/>
    <m/>
    <m/>
    <s v="se espera documentos por parte del área para revisión"/>
    <n v="45"/>
    <n v="2541"/>
    <n v="114345"/>
    <s v="MODIFICADO"/>
    <n v="244"/>
    <m/>
    <m/>
    <m/>
    <m/>
  </r>
  <r>
    <x v="6"/>
    <m/>
    <n v="1370"/>
    <s v="SI"/>
    <s v="TRANSF. MONOF. CONVENC. 75 KVA, 22.860 GRDY 13.200   120 240 V, 1B  MV512200112200"/>
    <s v="7330031 "/>
    <n v="461210016"/>
    <s v="BIEN"/>
    <s v="Común"/>
    <x v="0"/>
    <s v="Normalizado"/>
    <s v="SUBASTA INVERSA ELECTRÓNICA"/>
    <s v="TRANSF. MONOF. CONVENC. 75 KVA, 22.860 GRDY 13.200   120 240 V, 1B  MV"/>
    <n v="34"/>
    <n v="3008.53"/>
    <n v="102290.02"/>
    <n v="3"/>
    <x v="2"/>
    <m/>
    <m/>
    <x v="0"/>
    <m/>
    <m/>
    <m/>
    <m/>
    <m/>
    <n v="0"/>
    <s v="MODIFICADO"/>
    <n v="145"/>
    <d v="2021-10-29T00:00:00"/>
    <m/>
    <m/>
    <m/>
  </r>
  <r>
    <x v="6"/>
    <m/>
    <n v="1371"/>
    <s v="SI"/>
    <s v="CONECTOR RANURA PARALELA ALEAC CU, No. 4   4 0 AWG, AJUSTE MECANICO, T126008,7109620"/>
    <s v="12103121217026103 7330031 "/>
    <n v="462200911"/>
    <s v="BIEN"/>
    <s v="Común"/>
    <x v="1"/>
    <s v="Normalizado"/>
    <s v="SUBASTA INVERSA ELECTRÓNICA"/>
    <s v="CONECTOR RANURA PARALELA ALEAC CU, No. 4   4 0 AWG, AJUSTE MECANICO, T"/>
    <n v="12600"/>
    <n v="8.6999999999999993"/>
    <n v="109619.99999999999"/>
    <s v="1, 2"/>
    <x v="2"/>
    <m/>
    <m/>
    <x v="0"/>
    <m/>
    <m/>
    <m/>
    <m/>
    <m/>
    <n v="0"/>
    <m/>
    <m/>
    <m/>
    <m/>
    <m/>
    <m/>
  </r>
  <r>
    <x v="6"/>
    <m/>
    <n v="1372"/>
    <s v="SI"/>
    <s v="CONDUCTOR DE ALUMINIO DESNUDO, CABLEADO, AAC, 3 0 AWG, 7 HILOS800001,3104000"/>
    <s v="7310031 "/>
    <n v="4294201110"/>
    <s v="BIEN"/>
    <s v="Común"/>
    <x v="0"/>
    <s v="Normalizado"/>
    <s v="CATÁLOGO ELECTRÓNICO"/>
    <s v="CONDUCTOR DE ALUMINIO DESNUDO, CABLEADO, AAC, 3 0 AWG, 7 HILOS"/>
    <n v="80000"/>
    <n v="1.3"/>
    <n v="104000"/>
    <s v="1, 2"/>
    <x v="2"/>
    <s v="ANDRADE OLGA"/>
    <n v="22546"/>
    <x v="3"/>
    <m/>
    <m/>
    <s v="Emisión de orden de compra"/>
    <m/>
    <m/>
    <n v="0"/>
    <m/>
    <m/>
    <m/>
    <m/>
    <m/>
    <m/>
  </r>
  <r>
    <x v="6"/>
    <m/>
    <n v="1373"/>
    <s v="SI"/>
    <s v="TRANSF. MONOF. CONMUTABLE. 50 KVA, 13200 GRDY 7620   22860 GRDY 13200 352863100205"/>
    <s v="7330031 "/>
    <n v="461210016"/>
    <s v="BIEN"/>
    <s v="Común"/>
    <x v="0"/>
    <s v="Normalizado"/>
    <s v="SUBASTA INVERSA ELECTRÓNICA"/>
    <s v="TRANSF. MONOF. CONMUTABLE. 50 KVA, 13200 GRDY 7620   22860 GRDY 13200 "/>
    <n v="35"/>
    <n v="2863"/>
    <n v="100205"/>
    <n v="3"/>
    <x v="2"/>
    <s v="LARCO DIMARY"/>
    <n v="22957"/>
    <x v="2"/>
    <m/>
    <m/>
    <s v="se espera documentos por parte del área para revisión"/>
    <n v="35"/>
    <n v="2863"/>
    <n v="100205"/>
    <s v="MODIFICADO"/>
    <n v="244"/>
    <m/>
    <m/>
    <m/>
    <m/>
  </r>
  <r>
    <x v="6"/>
    <m/>
    <n v="1374"/>
    <s v="SI"/>
    <s v="CONDUCTOR DE AL ACERO, DESNUDO, CABLEADO, ACSR, 1 0 AWG, 7  6 1  HILOS950001,0599750"/>
    <s v="12103121217026103 7330031 "/>
    <n v="4294201116"/>
    <s v="BIEN"/>
    <s v="Común"/>
    <x v="1"/>
    <s v="Normalizado"/>
    <s v="CATÁLOGO ELECTRÓNICO"/>
    <s v="CONDUCTOR DE AL ACERO, DESNUDO, CABLEADO, ACSR, 1 0 AWG, 7  6 1  HILOS"/>
    <n v="95000"/>
    <n v="1.05"/>
    <n v="99750"/>
    <s v="1, 2"/>
    <x v="2"/>
    <s v="ANDRADE OLGA"/>
    <n v="22546"/>
    <x v="3"/>
    <m/>
    <m/>
    <s v="Emisión de orden de compra"/>
    <m/>
    <m/>
    <n v="0"/>
    <m/>
    <m/>
    <m/>
    <m/>
    <m/>
    <m/>
  </r>
  <r>
    <x v="6"/>
    <m/>
    <n v="1375"/>
    <s v="SI"/>
    <s v="CRUCETA ANGULAR DE PLÁSTICO DE 100X100X14MM,  LONGITUD 2,40M12008096000"/>
    <s v="7330031 "/>
    <n v="4299905246"/>
    <s v="BIEN"/>
    <s v="Común"/>
    <x v="0"/>
    <s v="Normalizado"/>
    <s v="SUBASTA INVERSA ELECTRÓNICA"/>
    <s v="CRUCETA ANGULAR DE PLÁSTICO DE 100X100X14MM,  LONGITUD 2,40M"/>
    <n v="1200"/>
    <n v="80"/>
    <n v="96000"/>
    <n v="3"/>
    <x v="2"/>
    <s v="ANDRADE OLGA"/>
    <n v="22980"/>
    <x v="2"/>
    <m/>
    <m/>
    <s v="El 09/11/2021, la DCP solicita al área usuaria la fase preparatoria y el estudio de mercado, de lo cual aún no se recibe una respuesta"/>
    <n v="1200"/>
    <n v="80"/>
    <n v="96000"/>
    <s v="MODIFICADO"/>
    <n v="244"/>
    <m/>
    <m/>
    <m/>
    <m/>
  </r>
  <r>
    <x v="6"/>
    <m/>
    <n v="1376"/>
    <s v="SI"/>
    <s v="TELUROMETRO COMPLETO PARA MEDICIONES DE PUESTA A TIERRA18528095040"/>
    <s v="1210120147100110 "/>
    <n v="4824300112"/>
    <s v="BIEN"/>
    <s v="Común"/>
    <x v="1"/>
    <s v="Normalizado"/>
    <s v="SUBASTA INVERSA ELECTRÓNICA"/>
    <s v="TELUROMETRO COMPLETO PARA MEDICIONES DE PUESTA A TIERRA"/>
    <n v="18"/>
    <n v="5280"/>
    <n v="95040"/>
    <s v="1, 2"/>
    <x v="1"/>
    <m/>
    <m/>
    <x v="0"/>
    <m/>
    <m/>
    <m/>
    <m/>
    <m/>
    <n v="0"/>
    <m/>
    <m/>
    <m/>
    <m/>
    <m/>
    <m/>
  </r>
  <r>
    <x v="3"/>
    <m/>
    <n v="1376"/>
    <s v="SI"/>
    <s v="TELUROMETRO COMPLETO PARA MEDICIONES DE PUESTA A TIERRA18528095040"/>
    <s v="1210120147100110 "/>
    <n v="4824300112"/>
    <s v="BIEN"/>
    <s v="Común"/>
    <x v="1"/>
    <s v="Normalizado"/>
    <s v="SUBASTA INVERSA ELECTRÓNICA"/>
    <s v="TELUROMETRO COMPLETO PARA MEDICIONES DE PUESTA A TIERRA"/>
    <n v="1"/>
    <n v="17860"/>
    <n v="17860"/>
    <n v="3"/>
    <x v="1"/>
    <s v="TIPANTA TANIA"/>
    <n v="22753"/>
    <x v="5"/>
    <m/>
    <m/>
    <s v="5 oct 2021: se devuelve al área requirente para reofrma al PAC _x000a_05/11/2021: DCP se devuelve para correcciones"/>
    <m/>
    <m/>
    <n v="0"/>
    <s v="MODIFICADO"/>
    <s v="32  0106"/>
    <d v="2021-10-26T00:00:00"/>
    <m/>
    <m/>
    <m/>
  </r>
  <r>
    <x v="6"/>
    <m/>
    <n v="1377"/>
    <s v="SI"/>
    <s v="CONDUCTOR DE AL ACERO, DESNUDO, CABLEADO, ACSR, 4 0 AWG, 7  6 1  HILOS500001,995000"/>
    <s v="7330031 "/>
    <n v="4294201119"/>
    <s v="BIEN"/>
    <s v="Común"/>
    <x v="0"/>
    <s v="Normalizado"/>
    <s v="CATÁLOGO ELECTRÓNICO"/>
    <s v="CONDUCTOR DE AL ACERO, DESNUDO, CABLEADO, ACSR, 4 0 AWG, 7  6 1  HILOS"/>
    <n v="50000"/>
    <n v="1.9"/>
    <n v="95000"/>
    <s v="1, 2"/>
    <x v="2"/>
    <s v="ANDRADE OLGA"/>
    <n v="22546"/>
    <x v="3"/>
    <m/>
    <m/>
    <s v="Emisión de orden de compra"/>
    <m/>
    <m/>
    <n v="0"/>
    <m/>
    <m/>
    <m/>
    <m/>
    <m/>
    <m/>
  </r>
  <r>
    <x v="6"/>
    <m/>
    <n v="1378"/>
    <s v="SI"/>
    <s v="EQUIPO PARA TENDIDO DE CABLE SUBTERRANEO, COMPRENDE  PULER, EMPUJADOR,19380093800"/>
    <s v="1210120147100110 "/>
    <n v="482430111"/>
    <s v="BIEN"/>
    <s v="Común"/>
    <x v="1"/>
    <s v="Normalizado"/>
    <s v="SUBASTA INVERSA ELECTRÓNICA"/>
    <s v="EQUIPO PARA TENDIDO DE CABLE SUBTERRANEO, COMPRENDE  PULER, EMPUJADOR,"/>
    <n v="1"/>
    <n v="93800"/>
    <n v="93800"/>
    <s v="1, 2"/>
    <x v="1"/>
    <m/>
    <m/>
    <x v="0"/>
    <m/>
    <m/>
    <m/>
    <m/>
    <m/>
    <n v="0"/>
    <m/>
    <m/>
    <m/>
    <m/>
    <m/>
    <m/>
  </r>
  <r>
    <x v="6"/>
    <m/>
    <n v="1379"/>
    <s v="SI"/>
    <s v="TRANSF. MONOF. CONMUTABLE. 15 KVA, 13200 GRDY 7620   22860 GRDY 13200 60155793420"/>
    <s v="7330031 "/>
    <n v="461210013"/>
    <s v="BIEN"/>
    <s v="Común"/>
    <x v="0"/>
    <s v="Normalizado"/>
    <s v="SUBASTA INVERSA ELECTRÓNICA"/>
    <s v="TRANSF. MONOF. CONMUTABLE. 15 KVA, 13200 GRDY 7620   22860 GRDY 13200 "/>
    <n v="60"/>
    <n v="1557"/>
    <n v="93420"/>
    <n v="3"/>
    <x v="2"/>
    <s v="LARCO DIMARY"/>
    <n v="22957"/>
    <x v="2"/>
    <m/>
    <m/>
    <s v="se espera documentos por parte del área para revisión"/>
    <n v="60"/>
    <n v="1557"/>
    <n v="93420"/>
    <s v="MODIFICADO"/>
    <n v="244"/>
    <m/>
    <m/>
    <m/>
    <m/>
  </r>
  <r>
    <x v="6"/>
    <m/>
    <n v="1380"/>
    <s v="SI"/>
    <s v="CABLE PREENSAMBLADO DE AL, CABLEADO, 600 V, XLPE, 2 X 50 AAC MÁS 1 X 50 265003,490100"/>
    <s v="12103121217026103 7310031 7330031 "/>
    <n v="463400194"/>
    <s v="BIEN"/>
    <s v="Común"/>
    <x v="1"/>
    <s v="Normalizado"/>
    <s v="SUBASTA INVERSA ELECTRÓNICA"/>
    <s v="CABLE PREENSAMBLADO DE AL, CABLEADO, 600 V, XLPE, 2 X 50 AAC MÁS 1 X 50 "/>
    <n v="26500"/>
    <n v="3.6240000000000001"/>
    <n v="96036"/>
    <n v="3"/>
    <x v="2"/>
    <s v="LARCO DIMARY"/>
    <n v="23043"/>
    <x v="2"/>
    <m/>
    <m/>
    <m/>
    <n v="26500"/>
    <n v="3.6240000000000001"/>
    <n v="96036"/>
    <s v="MODIFICADO"/>
    <s v="244  0222"/>
    <d v="2021-11-25T00:00:00"/>
    <m/>
    <m/>
    <m/>
  </r>
  <r>
    <x v="6"/>
    <m/>
    <n v="1381"/>
    <s v="SI"/>
    <s v="VARILLA PUESTA A TIERRA DE 16 MM DIAM Y 1.80 M LONG97519,1288929,12"/>
    <s v="121011714780194 5140031 7310031"/>
    <n v="415120132"/>
    <s v="BIEN"/>
    <s v="Común"/>
    <x v="1"/>
    <m/>
    <s v="SUBASTA INVERSA ELECTRÓNICA"/>
    <s v="VARILLA PUESTA A TIERRA DE 16 MM DIAM Y 1.80 M LONG"/>
    <n v="9751"/>
    <n v="9.1199999999999992"/>
    <n v="88929.12"/>
    <s v="2, 3"/>
    <x v="1"/>
    <s v="HURTADO JOSE"/>
    <n v="22822"/>
    <x v="2"/>
    <m/>
    <m/>
    <s v="Área requirente"/>
    <m/>
    <m/>
    <n v="0"/>
    <m/>
    <m/>
    <m/>
    <m/>
    <m/>
    <m/>
  </r>
  <r>
    <x v="6"/>
    <m/>
    <n v="1382"/>
    <s v="SI"/>
    <s v="CABLE DE CU, CABLEADO, 2 KV, TTU, 1 0 AWG, 19 HILOS133346,384004,2"/>
    <s v="12103121217026103 7310031 7330031 "/>
    <n v="4634001819"/>
    <s v="BIEN"/>
    <s v="Común"/>
    <x v="1"/>
    <s v="Normalizado"/>
    <s v="CATÁLOGO ELECTRÓNICO"/>
    <s v="CABLE DE CU, CABLEADO, 2 KV, TTU, 1 0 AWG, 19 HILOS"/>
    <n v="13334"/>
    <n v="6.3"/>
    <n v="84004.2"/>
    <n v="3"/>
    <x v="1"/>
    <m/>
    <m/>
    <x v="0"/>
    <m/>
    <m/>
    <m/>
    <m/>
    <m/>
    <n v="0"/>
    <s v="MODIFICADO"/>
    <n v="244"/>
    <m/>
    <m/>
    <m/>
    <m/>
  </r>
  <r>
    <x v="6"/>
    <m/>
    <n v="1383"/>
    <s v="SI"/>
    <s v="SECCIONADOR BARRA UNIPOLAR CERRADO 7.8 KV, 4 KA, BIL 75 KV, 200 A20042084000"/>
    <s v="7310031 "/>
    <n v="462110221"/>
    <s v="BIEN"/>
    <s v="Común"/>
    <x v="0"/>
    <s v="Normalizado"/>
    <s v="SUBASTA INVERSA ELECTRÓNICA"/>
    <s v="SECCIONADOR BARRA UNIPOLAR CERRADO 7.8 KV, 4 KA, BIL 75 KV, 200 A"/>
    <n v="200"/>
    <n v="420"/>
    <n v="84000"/>
    <s v="2, 3"/>
    <x v="2"/>
    <s v="HURTADO JOSE"/>
    <n v="22964"/>
    <x v="3"/>
    <m/>
    <m/>
    <s v="Solicitud de resolución de inicio"/>
    <n v="200"/>
    <n v="420"/>
    <n v="84000"/>
    <s v="MODIFICADO"/>
    <n v="212"/>
    <m/>
    <m/>
    <m/>
    <m/>
  </r>
  <r>
    <x v="6"/>
    <m/>
    <n v="1384"/>
    <s v="SI"/>
    <s v="AISLADOR DE PORCELANA TIPO ESPIGA  PIN , RADIOINTERFERENCIA CLASE ANSI103006,9571585"/>
    <s v="12103121217026103 7310031 7330031 "/>
    <n v="389993323"/>
    <s v="BIEN"/>
    <s v="Común"/>
    <x v="1"/>
    <s v="Normalizado"/>
    <s v="SUBASTA INVERSA ELECTRÓNICA"/>
    <s v="AISLADOR DE PORCELANA TIPO ESPIGA  PIN , RADIOINTERFERENCIA CLASE ANSI"/>
    <n v="10300"/>
    <n v="6.95"/>
    <n v="71585"/>
    <n v="3"/>
    <x v="1"/>
    <m/>
    <m/>
    <x v="0"/>
    <m/>
    <m/>
    <m/>
    <m/>
    <m/>
    <n v="0"/>
    <s v="MODIFICADO"/>
    <n v="137"/>
    <d v="2021-10-29T00:00:00"/>
    <m/>
    <m/>
    <m/>
  </r>
  <r>
    <x v="6"/>
    <m/>
    <n v="1384"/>
    <s v="SI"/>
    <s v="AISLADOR DE PORCELANA TIPO ESPIGA  PIN , RADIOINTERFERENCIA CLASE ANSI103006,9571585"/>
    <s v="7310031 "/>
    <n v="389993323"/>
    <s v="BIEN"/>
    <s v="Común"/>
    <x v="0"/>
    <s v="Normalizado"/>
    <s v="SUBASTA INVERSA ELECTRÓNICA"/>
    <s v="AISLADOR DE PORCELANA TIPO ESPIGA  PIN , RADIOINTERFERENCIA CLASE ANSI"/>
    <n v="668"/>
    <n v="3"/>
    <n v="2004"/>
    <n v="3"/>
    <x v="1"/>
    <m/>
    <m/>
    <x v="0"/>
    <m/>
    <m/>
    <m/>
    <m/>
    <m/>
    <n v="0"/>
    <s v="MODIFICADO"/>
    <n v="223"/>
    <d v="2021-11-25T00:00:00"/>
    <m/>
    <m/>
    <m/>
  </r>
  <r>
    <x v="6"/>
    <m/>
    <n v="1385"/>
    <s v="SI"/>
    <s v="CABLE ACERO GALVANIZADO GRADO SIEMENS MARTIN 3 8 Pulg. DIAM. 7 HILOS, 3153 390001,870200"/>
    <s v="12103121217026103 7310031 7330031 "/>
    <n v="429420122"/>
    <s v="BIEN"/>
    <s v="Común"/>
    <x v="1"/>
    <s v="Normalizado"/>
    <s v="SUBASTA INVERSA ELECTRÓNICA"/>
    <s v="CABLE ACERO GALVANIZADO GRADO SIEMENS MARTIN 3 8 Pulg. DIAM. 7 HILOS, 3153 "/>
    <n v="39000"/>
    <n v="1.8"/>
    <n v="70200"/>
    <n v="3"/>
    <x v="1"/>
    <s v="TIPANTA TANIA"/>
    <n v="22527"/>
    <x v="4"/>
    <m/>
    <m/>
    <s v="Desierto en SOCE"/>
    <m/>
    <m/>
    <n v="0"/>
    <s v="MODIFICADO"/>
    <n v="137"/>
    <d v="2021-10-29T00:00:00"/>
    <m/>
    <m/>
    <m/>
  </r>
  <r>
    <x v="6"/>
    <m/>
    <n v="1386"/>
    <s v="SI"/>
    <s v="BASE PORTAFUSIBLE UNIPOLAR, TIPO NH TAMAÑO 2, 400 A, 500 V, TIPO AJUST10000770000"/>
    <s v="7310031 7330031 "/>
    <n v="462120014"/>
    <s v="BIEN"/>
    <s v="Común"/>
    <x v="0"/>
    <s v="Normalizado"/>
    <s v="SUBASTA INVERSA ELECTRÓNICA"/>
    <s v="BASE PORTAFUSIBLE UNIPOLAR, TIPO NH TAMAÑO 2, 400 A, 500 V, TIPO AJUST"/>
    <n v="10000"/>
    <n v="7"/>
    <n v="70000"/>
    <n v="3"/>
    <x v="1"/>
    <m/>
    <m/>
    <x v="0"/>
    <m/>
    <m/>
    <m/>
    <m/>
    <m/>
    <n v="0"/>
    <s v="MODIFICADO"/>
    <n v="244"/>
    <m/>
    <m/>
    <m/>
    <m/>
  </r>
  <r>
    <x v="6"/>
    <m/>
    <n v="1387"/>
    <s v="SI"/>
    <s v="CARTUCHO FUSIBLE PARA BAJO VOLTAJE, TIPO NH TAMAÑO 1, 160 A105006,2865940"/>
    <s v="12103121217026103 7310031 7330031 "/>
    <n v="462120012"/>
    <s v="BIEN"/>
    <s v="Común"/>
    <x v="1"/>
    <s v="Normalizado"/>
    <s v="SUBASTA INVERSA ELECTRÓNICA"/>
    <s v="CARTUCHO FUSIBLE PARA BAJO VOLTAJE, TIPO NH TAMAÑO 1, 160 A"/>
    <n v="10500"/>
    <n v="6.28"/>
    <n v="65940"/>
    <n v="3"/>
    <x v="2"/>
    <s v="HURTADO JOSE"/>
    <n v="22938"/>
    <x v="2"/>
    <m/>
    <m/>
    <m/>
    <n v="10500"/>
    <n v="6.28"/>
    <n v="65940"/>
    <s v="MODIFICADO"/>
    <n v="244"/>
    <m/>
    <m/>
    <m/>
    <m/>
  </r>
  <r>
    <x v="6"/>
    <m/>
    <n v="1388"/>
    <s v="SI"/>
    <s v="TRANSF. TRIFAS. CONVENC._x000a_75 KVA, 6300 - 220/127 V,_x000a_DYN5, 3B (MV), 4B (BV),_x000a_+1/-3 X 2.5%18360064800"/>
    <s v="7310031 "/>
    <n v="46121001107"/>
    <s v="BIEN"/>
    <s v="Común"/>
    <x v="0"/>
    <s v="Normalizado"/>
    <s v="CATÁLOGO ELECTRÓNICO"/>
    <s v="TRANSF. TRIFAS. CONVENC._x000a_75 KVA, 6300 - 220/127 V,_x000a_DYN5, 3B (MV), 4B (BV),_x000a_+1/-3 X 2.5%"/>
    <n v="18"/>
    <n v="3600"/>
    <n v="64800"/>
    <n v="3"/>
    <x v="2"/>
    <s v="GUEVARA JOHANA"/>
    <n v="22945"/>
    <x v="3"/>
    <m/>
    <m/>
    <s v="28 oct: se realiza compra por catalogo electrónico_x000a_10 nov: se solicitan garantías, a espera de que los oferentes presenten"/>
    <n v="18"/>
    <n v="3600"/>
    <n v="64800"/>
    <s v="MODIFICADO"/>
    <s v="98  244"/>
    <m/>
    <m/>
    <m/>
    <m/>
  </r>
  <r>
    <x v="6"/>
    <m/>
    <n v="1389"/>
    <s v="SI"/>
    <s v="GRAPA ALEACION AL, TERMINAL APERNADA TIPO PISTOLA, NO. 3 0 AWG   266.8258024,9564371"/>
    <s v="12103121217026103 7310031 7330031 "/>
    <n v="4299905229"/>
    <s v="BIEN"/>
    <s v="Común"/>
    <x v="1"/>
    <s v="Normalizado"/>
    <s v="SUBASTA INVERSA ELECTRÓNICA"/>
    <s v="GRAPA ALEACION AL, TERMINAL APERNADA TIPO PISTOLA, NO. 3 0 AWG   266.8"/>
    <n v="2580"/>
    <n v="24.95"/>
    <n v="64371"/>
    <n v="3"/>
    <x v="2"/>
    <s v="TIPANTA TANIA"/>
    <n v="22962"/>
    <x v="5"/>
    <m/>
    <m/>
    <s v="11/11/2021: Área usuaria no remite Información preparatoria"/>
    <n v="2580"/>
    <n v="24.95"/>
    <n v="64371"/>
    <s v="MODIFICADO"/>
    <n v="244"/>
    <m/>
    <m/>
    <m/>
    <m/>
  </r>
  <r>
    <x v="6"/>
    <m/>
    <n v="1390"/>
    <s v="SI"/>
    <s v="BASE PORTAFUSIBLE UNIPOLAR, TIPO NH TAMAÑO 1, 250 A, 500 V, TIPO AJUST9000763000"/>
    <s v="7310031 7330031 "/>
    <n v="462120014"/>
    <s v="BIEN"/>
    <s v="Común"/>
    <x v="0"/>
    <s v="Normalizado"/>
    <s v="SUBASTA INVERSA ELECTRÓNICA"/>
    <s v="BASE PORTAFUSIBLE UNIPOLAR, TIPO NH TAMAÑO 1, 250 A, 500 V, TIPO AJUST"/>
    <n v="9000"/>
    <n v="7"/>
    <n v="63000"/>
    <n v="3"/>
    <x v="2"/>
    <s v="ANDRADE OLGA"/>
    <n v="22772"/>
    <x v="2"/>
    <m/>
    <m/>
    <s v="30/06/2021: La DCP solicita la Fase Preparatoria y estudio de mercado de lo cual no se obtiene una respuesta por parte del área usuaria."/>
    <m/>
    <m/>
    <n v="0"/>
    <s v="MODIFICADO"/>
    <n v="160"/>
    <d v="2021-11-05T00:00:00"/>
    <m/>
    <m/>
    <m/>
  </r>
  <r>
    <x v="6"/>
    <m/>
    <n v="1391"/>
    <s v="SI"/>
    <s v="FOTOCONTROL DE 120  V, 1000 W O 1800 VA, SIN BASE80007,862400"/>
    <s v="7430031 "/>
    <n v="4653900118"/>
    <s v="BIEN"/>
    <s v="Común"/>
    <x v="0"/>
    <s v="Normalizado"/>
    <s v="SUBASTA INVERSA ELECTRÓNICA"/>
    <s v="FOTOCONTROL DE 120  V, 1000 W O 1800 VA, SIN BASE"/>
    <n v="8000"/>
    <n v="7.8"/>
    <n v="62400"/>
    <s v="1, 2"/>
    <x v="2"/>
    <s v="LARCO DIMARY"/>
    <n v="22554"/>
    <x v="3"/>
    <m/>
    <m/>
    <s v="21octubre 2021 se notifica al administrador del contrato el estado de proceso en FINALIZADA"/>
    <m/>
    <m/>
    <n v="0"/>
    <m/>
    <m/>
    <m/>
    <m/>
    <m/>
    <m/>
  </r>
  <r>
    <x v="6"/>
    <m/>
    <n v="1392"/>
    <s v="SI"/>
    <s v="CARTUCHO FUSIBLE PARA BAJO VOLTAJE, TIPO NH TAMAÑO 1, 125 A99006,1560885"/>
    <s v="12103121217026103 7310031 7330031 "/>
    <n v="462120012"/>
    <s v="BIEN"/>
    <s v="Común"/>
    <x v="1"/>
    <s v="Normalizado"/>
    <s v="SUBASTA INVERSA ELECTRÓNICA"/>
    <s v="CARTUCHO FUSIBLE PARA BAJO VOLTAJE, TIPO NH TAMAÑO 1, 125 A"/>
    <n v="9900"/>
    <n v="6.15"/>
    <n v="60885"/>
    <n v="3"/>
    <x v="2"/>
    <s v="HURTADO JOSE"/>
    <n v="22938"/>
    <x v="2"/>
    <m/>
    <m/>
    <m/>
    <n v="9900"/>
    <n v="6.15"/>
    <n v="60885"/>
    <s v="MODIFICADO"/>
    <n v="244"/>
    <m/>
    <m/>
    <m/>
    <m/>
  </r>
  <r>
    <x v="6"/>
    <m/>
    <n v="1393"/>
    <s v="SI"/>
    <s v="BALASTRO PARA LAMPARA DE VAPOR DE SODIO ALTA PRESION, 400 W.150040,0660090"/>
    <s v="7430031 "/>
    <n v="461220111"/>
    <s v="BIEN"/>
    <s v="Común"/>
    <x v="0"/>
    <s v="Normalizado"/>
    <s v="SUBASTA INVERSA ELECTRÓNICA"/>
    <s v="BALASTRO PARA LAMPARA DE VAPOR DE SODIO ALTA PRESION, 400 W."/>
    <n v="1500"/>
    <n v="40.06"/>
    <n v="60090"/>
    <s v="1, 2"/>
    <x v="1"/>
    <m/>
    <m/>
    <x v="0"/>
    <m/>
    <m/>
    <m/>
    <m/>
    <m/>
    <n v="0"/>
    <m/>
    <m/>
    <m/>
    <m/>
    <m/>
    <m/>
  </r>
  <r>
    <x v="8"/>
    <m/>
    <n v="1394"/>
    <s v="SI"/>
    <s v="RADIO PORTÁTIL DIGITAL, POTENCIA EN VHF 5 WATTS, DIGITAL GPS, OPERACIÓN 136-_x000a_174 MHZ, 403-527 MHZ44130057200"/>
    <s v="1210120147100110"/>
    <n v="472200611"/>
    <s v="BIEN"/>
    <s v="Común"/>
    <x v="1"/>
    <m/>
    <s v="SUBASTA INVERSA ELECTRÓNICA"/>
    <s v="RADIO PORTÁTIL DIGITAL, POTENCIA EN VHF 5 WATTS, DIGITAL GPS, OPERACIÓN 136-_x000a_174 MHZ, 403-527 MHZ"/>
    <s v="44"/>
    <n v="1300"/>
    <n v="57200"/>
    <s v="2, 3"/>
    <x v="1"/>
    <m/>
    <n v="22717"/>
    <x v="3"/>
    <m/>
    <m/>
    <s v="Adjudicado - registro de contrato "/>
    <m/>
    <m/>
    <n v="0"/>
    <s v="INCLUSIÓN"/>
    <n v="98"/>
    <m/>
    <m/>
    <m/>
    <m/>
  </r>
  <r>
    <x v="6"/>
    <m/>
    <n v="1395"/>
    <s v="SI"/>
    <s v="BALASTRO PARA LAMPARA DE VAPOR DE SODIO ALTA PRESION, 150 W300018,2654780"/>
    <s v="7430031 "/>
    <n v="461220111"/>
    <s v="BIEN"/>
    <s v="Común"/>
    <x v="0"/>
    <s v="Normalizado"/>
    <s v="SUBASTA INVERSA ELECTRÓNICA"/>
    <s v="BALASTRO PARA LAMPARA DE VAPOR DE SODIO ALTA PRESION, 150 W"/>
    <n v="3000"/>
    <n v="18.260000000000002"/>
    <n v="54780.000000000007"/>
    <s v="1, 2"/>
    <x v="2"/>
    <s v="MANTILLA DANIEL"/>
    <n v="22555"/>
    <x v="3"/>
    <m/>
    <m/>
    <s v="Adjudicado - Registro de Contratos"/>
    <m/>
    <m/>
    <n v="0"/>
    <m/>
    <m/>
    <m/>
    <m/>
    <m/>
    <m/>
  </r>
  <r>
    <x v="6"/>
    <m/>
    <n v="1396"/>
    <s v="SI"/>
    <s v="CARTUCHO FUSIBLE PARA BAJO VOLTAJE, TIPO NH TAMAÑO 1, 100 A87006,1553505"/>
    <s v="12103121217026103 7330031 "/>
    <n v="462120012"/>
    <s v="BIEN"/>
    <s v="Común"/>
    <x v="1"/>
    <s v="Normalizado"/>
    <s v="SUBASTA INVERSA ELECTRÓNICA"/>
    <s v="CARTUCHO FUSIBLE PARA BAJO VOLTAJE, TIPO NH TAMAÑO 1, 100 A"/>
    <n v="8700"/>
    <n v="6.15"/>
    <n v="53505"/>
    <n v="3"/>
    <x v="2"/>
    <s v="HURTADO JOSE"/>
    <n v="22938"/>
    <x v="2"/>
    <m/>
    <m/>
    <m/>
    <n v="8700"/>
    <n v="6.15"/>
    <n v="53505"/>
    <s v="MODIFICADO"/>
    <n v="244"/>
    <m/>
    <m/>
    <m/>
    <m/>
  </r>
  <r>
    <x v="6"/>
    <m/>
    <n v="1397"/>
    <s v="SI"/>
    <s v="SECCIONADOR FUSIBLE UNIPOLAR CERRADO 7.8 KV, 8 KA, BIL  75 KV, 100 A20026753400"/>
    <s v="7310031 "/>
    <n v="462110111"/>
    <s v="BIEN"/>
    <s v="Común"/>
    <x v="0"/>
    <s v="Normalizado"/>
    <s v="SUBASTA INVERSA ELECTRÓNICA"/>
    <s v="SECCIONADOR FUSIBLE UNIPOLAR CERRADO 7.8 KV, 8 KA, BIL  75 KV, 100 A"/>
    <n v="200"/>
    <n v="267"/>
    <n v="53400"/>
    <n v="3"/>
    <x v="2"/>
    <s v="HURTADO JOSE"/>
    <n v="22964"/>
    <x v="3"/>
    <m/>
    <m/>
    <s v="Solicitud de resolución de inicio"/>
    <n v="200"/>
    <n v="267"/>
    <n v="53400"/>
    <s v="MODIFICADO"/>
    <n v="244"/>
    <m/>
    <m/>
    <m/>
    <m/>
  </r>
  <r>
    <x v="6"/>
    <m/>
    <n v="1398"/>
    <s v="SI"/>
    <s v="PARARRAYOS CLASE DISTRIBUCION TIPO POLIMERICO DE OXIDO DE ZN, 10 KV, C106048,551410"/>
    <s v="12103121217026103 7330031 "/>
    <n v="462110411"/>
    <s v="BIEN"/>
    <s v="Común"/>
    <x v="1"/>
    <s v="Normalizado"/>
    <s v="SUBASTA INVERSA ELECTRÓNICA"/>
    <s v="PARARRAYOS CLASE DISTRIBUCION TIPO POLIMERICO DE OXIDO DE ZN, 10 KV, C"/>
    <n v="1060"/>
    <n v="48.5"/>
    <n v="51410"/>
    <n v="3"/>
    <x v="2"/>
    <m/>
    <m/>
    <x v="0"/>
    <m/>
    <m/>
    <m/>
    <m/>
    <m/>
    <n v="0"/>
    <s v="MODIFICADO"/>
    <n v="160"/>
    <d v="2021-11-05T00:00:00"/>
    <m/>
    <m/>
    <m/>
  </r>
  <r>
    <x v="6"/>
    <m/>
    <n v="1399"/>
    <s v="SI"/>
    <s v="AMPERIMETRO DIGITAL DE A.T, 40 KV, Y 2000 A17300051000"/>
    <s v="1210120147100110 "/>
    <n v="482430012"/>
    <s v="BIEN"/>
    <s v="Común"/>
    <x v="1"/>
    <s v="Normalizado"/>
    <s v="SUBASTA INVERSA ELECTRÓNICA"/>
    <s v="AMPERIMETRO DIGITAL DE A.T, 40 KV, Y 2000 A"/>
    <n v="17"/>
    <n v="3000"/>
    <n v="51000"/>
    <s v="1, 2"/>
    <x v="1"/>
    <m/>
    <m/>
    <x v="0"/>
    <m/>
    <m/>
    <m/>
    <m/>
    <m/>
    <n v="0"/>
    <m/>
    <m/>
    <m/>
    <m/>
    <m/>
    <m/>
  </r>
  <r>
    <x v="6"/>
    <m/>
    <n v="1400"/>
    <s v="SI"/>
    <s v="CONECTOR RANURA PARALELA ALEACION COBRE, NO. 6   4 0 AWG, AJUSTE MECAN60008,551000"/>
    <s v="12103121217026103 7310031 "/>
    <n v="462200911"/>
    <s v="BIEN"/>
    <s v="Común"/>
    <x v="1"/>
    <s v="Normalizado"/>
    <s v="SUBASTA INVERSA ELECTRÓNICA"/>
    <s v="CONECTOR RANURA PARALELA ALEACION COBRE, NO. 6   4 0 AWG, AJUSTE MECAN"/>
    <n v="6000"/>
    <n v="8.5"/>
    <n v="51000"/>
    <s v="1, 2"/>
    <x v="1"/>
    <m/>
    <m/>
    <x v="0"/>
    <m/>
    <m/>
    <m/>
    <m/>
    <m/>
    <n v="0"/>
    <m/>
    <m/>
    <m/>
    <m/>
    <m/>
    <m/>
  </r>
  <r>
    <x v="3"/>
    <m/>
    <n v="1400"/>
    <s v="SI"/>
    <s v="CONECTOR RANURA PARALELA ALEACION COBRE, NO. 6   4 0 AWG, AJUSTE MECAN60008,551000"/>
    <s v="4100031 "/>
    <n v="462200911"/>
    <s v="BIEN"/>
    <s v="Común"/>
    <x v="0"/>
    <s v="Normalizado"/>
    <s v="ÍNFIMA CUANTÍA"/>
    <s v="CONECTOR RANURA PARALELA ALEACION COBRE, NO. 6   4 0 AWG, AJUSTE MECAN"/>
    <n v="100"/>
    <n v="8.5"/>
    <m/>
    <s v="2, 3"/>
    <x v="1"/>
    <m/>
    <m/>
    <x v="1"/>
    <m/>
    <m/>
    <m/>
    <m/>
    <m/>
    <n v="0"/>
    <s v="ELIMINADO"/>
    <n v="138"/>
    <d v="2021-10-29T00:00:00"/>
    <m/>
    <m/>
    <m/>
  </r>
  <r>
    <x v="6"/>
    <m/>
    <n v="1401"/>
    <s v="SI"/>
    <s v="SECCIONADOR BARRA UNIPOLAR ABIERTO 15 KV, 12 KA, BIL  110 KV, 300 A40012550000"/>
    <s v="7310031 "/>
    <n v="462110111"/>
    <s v="BIEN"/>
    <s v="Común"/>
    <x v="0"/>
    <s v="Normalizado"/>
    <s v="SUBASTA INVERSA ELECTRÓNICA"/>
    <s v="SECCIONADOR BARRA UNIPOLAR ABIERTO 15 KV, 12 KA, BIL  110 KV, 300 A"/>
    <n v="400"/>
    <n v="125"/>
    <n v="50000"/>
    <n v="3"/>
    <x v="2"/>
    <s v="GUEVARA JOHANA"/>
    <n v="22943"/>
    <x v="4"/>
    <m/>
    <m/>
    <m/>
    <m/>
    <m/>
    <n v="0"/>
    <s v="MODIFICADO"/>
    <n v="244"/>
    <m/>
    <m/>
    <m/>
    <m/>
  </r>
  <r>
    <x v="6"/>
    <m/>
    <n v="1402"/>
    <s v="SI"/>
    <s v="CABLE DE CU, CABLEADO, 2 KV,.TTU, 3 0 AWG, 19 HILOS50009,949500"/>
    <s v="12103121217026103 7310031 "/>
    <n v="4634001821"/>
    <s v="BIEN"/>
    <s v="Común"/>
    <x v="1"/>
    <s v="Normalizado"/>
    <s v="CATÁLOGO ELECTRÓNICO"/>
    <s v="CABLE DE CU, CABLEADO, 2 KV,.TTU, 3 0 AWG, 19 HILOS"/>
    <n v="5000"/>
    <n v="9.9"/>
    <n v="49500"/>
    <n v="3"/>
    <x v="1"/>
    <m/>
    <m/>
    <x v="0"/>
    <m/>
    <m/>
    <m/>
    <m/>
    <m/>
    <n v="0"/>
    <s v="MODIFICADO"/>
    <n v="244"/>
    <m/>
    <m/>
    <m/>
    <m/>
  </r>
  <r>
    <x v="6"/>
    <m/>
    <n v="1403"/>
    <s v="SI"/>
    <s v="TRANSF. MONOF. AUTOPROT. 50 KVA, 6300 120 240 V, 2B  MV , 3B  BV , MÁS1 18270048600"/>
    <s v="7310031 "/>
    <n v="46121001103"/>
    <s v="BIEN"/>
    <s v="Común"/>
    <x v="0"/>
    <s v="Normalizado"/>
    <s v="CATÁLOGO ELECTRÓNICO"/>
    <s v="TRANSF. MONOF. AUTOPROT. 50 KVA, 6300 120 240 V, 2B  MV , 3B  BV , MÁS1 "/>
    <n v="18"/>
    <n v="2700"/>
    <n v="48600"/>
    <n v="3"/>
    <x v="2"/>
    <s v="GUEVARA JOHANA"/>
    <n v="22945"/>
    <x v="3"/>
    <m/>
    <m/>
    <s v="28 oct: se realiza compra por catalogo electrónico_x000a_10 nov: se solicitan garantías, a espera de que los oferentes presenten"/>
    <n v="18"/>
    <n v="2700"/>
    <n v="48600"/>
    <s v="MODIFICADO"/>
    <s v="98 244"/>
    <m/>
    <m/>
    <m/>
    <m/>
  </r>
  <r>
    <x v="6"/>
    <m/>
    <n v="1404"/>
    <s v="SI"/>
    <s v="TRANSF. TRIFAS. PEDESTAL,_x000a_150 KVA, 22860 - 220/127_x000a_V, YYN0, 3B (MV), 4B (BV),_x000a_+1/-3 X 2.5%, RADIAL_x000a_MODIFICADO6780046800"/>
    <s v="7310031 "/>
    <n v="4612100121"/>
    <s v="BIEN"/>
    <s v="Común"/>
    <x v="0"/>
    <s v="Normalizado"/>
    <s v="SUBASTA INVERSA ELECTRÓNICA"/>
    <s v="TRANSF. TRIFAS. PEDESTAL,_x000a_150 KVA, 22860 - 220/127_x000a_V, YYN0, 3B (MV), 4B (BV),_x000a_+1/-3 X 2.5%, RADIAL_x000a_MODIFICADO"/>
    <n v="6"/>
    <n v="7800"/>
    <n v="46800"/>
    <s v="2, 3"/>
    <x v="1"/>
    <m/>
    <m/>
    <x v="0"/>
    <m/>
    <m/>
    <m/>
    <m/>
    <m/>
    <n v="0"/>
    <s v="MODIFICADO"/>
    <n v="98"/>
    <m/>
    <m/>
    <m/>
    <m/>
  </r>
  <r>
    <x v="6"/>
    <m/>
    <n v="1405"/>
    <s v="SI"/>
    <s v="CONDUCTOR DE ALUMINIO DESNUDO, CABLEADO, AAC, 2 0 AWG, 7 HILOS490000,9546550"/>
    <s v="12103121217026103 7310031 7330031 "/>
    <n v="429420119"/>
    <s v="BIEN"/>
    <s v="Común"/>
    <x v="1"/>
    <s v="Normalizado"/>
    <s v="CATÁLOGO ELECTRÓNICO"/>
    <s v="CONDUCTOR DE ALUMINIO DESNUDO, CABLEADO, AAC, 2 0 AWG, 7 HILOS"/>
    <n v="49000"/>
    <n v="0.95"/>
    <n v="46550"/>
    <s v="1, 2"/>
    <x v="2"/>
    <s v="ANDRADE OLGA"/>
    <n v="22546"/>
    <x v="3"/>
    <m/>
    <m/>
    <s v="Emisión de orden de compra"/>
    <m/>
    <m/>
    <n v="0"/>
    <m/>
    <m/>
    <m/>
    <m/>
    <m/>
    <m/>
  </r>
  <r>
    <x v="6"/>
    <m/>
    <n v="1406"/>
    <s v="SI"/>
    <s v="BALASTRO PARA LAMPARA DE VAPOR DE SODIO ALTA PRESION, 100 W300015,4246260"/>
    <s v="7430031 "/>
    <n v="461220111"/>
    <s v="BIEN"/>
    <s v="Común"/>
    <x v="0"/>
    <s v="Normalizado"/>
    <s v="SUBASTA INVERSA ELECTRÓNICA"/>
    <s v="BALASTRO PARA LAMPARA DE VAPOR DE SODIO ALTA PRESION, 100 W"/>
    <n v="3000"/>
    <n v="15.42"/>
    <n v="46260"/>
    <s v="1, 2"/>
    <x v="2"/>
    <s v="MANTILLA DANIEL"/>
    <n v="22555"/>
    <x v="3"/>
    <m/>
    <m/>
    <s v="Adjudicado - Registro de Contratos"/>
    <m/>
    <m/>
    <n v="0"/>
    <m/>
    <m/>
    <m/>
    <m/>
    <m/>
    <m/>
  </r>
  <r>
    <x v="6"/>
    <m/>
    <n v="1407"/>
    <s v="SI"/>
    <s v="CONECTOR RANURA PARALELA DOBLE DENTADO, HERMETICO, CABLES AL CU AISLAD110004,1445540"/>
    <s v="12103121217026103 7310031 7330031 "/>
    <n v="462200911"/>
    <s v="BIEN"/>
    <s v="Común"/>
    <x v="1"/>
    <s v="Normalizado"/>
    <s v="SUBASTA INVERSA ELECTRÓNICA"/>
    <s v="CONECTOR RANURA PARALELA DOBLE DENTADO, HERMETICO, CABLES AL CU AISLAD"/>
    <n v="11000"/>
    <n v="4.1399999999999997"/>
    <n v="45540"/>
    <s v="1, 2"/>
    <x v="1"/>
    <m/>
    <m/>
    <x v="0"/>
    <m/>
    <m/>
    <m/>
    <m/>
    <m/>
    <n v="0"/>
    <m/>
    <m/>
    <m/>
    <m/>
    <m/>
    <m/>
  </r>
  <r>
    <x v="6"/>
    <m/>
    <n v="1407"/>
    <s v="SI"/>
    <s v="CONECTOR RANURA PARALELA DOBLE DENTADO, HERMETICO, CABLES AL CU AISLAD110004,1445540"/>
    <s v="12103121217026103 "/>
    <n v="462200911"/>
    <s v="BIEN"/>
    <s v="Común"/>
    <x v="1"/>
    <s v="Normalizado"/>
    <s v="ÍNFIMA CUANTÍA"/>
    <s v="CONECTOR RANURA PARALELA DOBLE DENTADO, HERMETICO, CABLES AL CU AISLAD"/>
    <n v="200"/>
    <n v="1.5"/>
    <n v="300"/>
    <s v="1, 2"/>
    <x v="1"/>
    <m/>
    <m/>
    <x v="0"/>
    <m/>
    <m/>
    <m/>
    <m/>
    <m/>
    <n v="0"/>
    <m/>
    <m/>
    <m/>
    <m/>
    <m/>
    <m/>
  </r>
  <r>
    <x v="6"/>
    <m/>
    <n v="1408"/>
    <s v="SI"/>
    <s v="TRANSF. TRIFAS. PEDESTAL, 125 KVA, 22860   220 127 V, YYN0, RADIAL MOD6740044400"/>
    <s v="7310031 "/>
    <n v="4612100121"/>
    <s v="BIEN"/>
    <s v="Común"/>
    <x v="0"/>
    <s v="Normalizado"/>
    <s v="SUBASTA INVERSA ELECTRÓNICA"/>
    <s v="TRANSF. TRIFAS. PEDESTAL, 125 KVA, 22860   220 127 V, YYN0, RADIAL MOD"/>
    <n v="6"/>
    <n v="7400"/>
    <n v="44400"/>
    <n v="3"/>
    <x v="1"/>
    <m/>
    <m/>
    <x v="0"/>
    <m/>
    <m/>
    <m/>
    <m/>
    <m/>
    <n v="0"/>
    <s v="MODIFICADO"/>
    <n v="244"/>
    <m/>
    <m/>
    <m/>
    <m/>
  </r>
  <r>
    <x v="6"/>
    <m/>
    <n v="1409"/>
    <s v="SI"/>
    <s v="TRANSF. TRIFAS. PEDESTAL, 125 KVA, 6300   220 127 V, DYN5, 3B  MV , 4B6730043800"/>
    <s v="7310031 "/>
    <n v="4612100121"/>
    <s v="BIEN"/>
    <s v="Común"/>
    <x v="0"/>
    <s v="Normalizado"/>
    <s v="SUBASTA INVERSA ELECTRÓNICA"/>
    <s v="TRANSF. TRIFAS. PEDESTAL, 125 KVA, 6300   220 127 V, DYN5, 3B  MV , 4B"/>
    <n v="6"/>
    <n v="7300"/>
    <n v="43800"/>
    <n v="3"/>
    <x v="1"/>
    <m/>
    <m/>
    <x v="0"/>
    <m/>
    <m/>
    <m/>
    <m/>
    <m/>
    <n v="0"/>
    <s v="MODIFICADO"/>
    <n v="244"/>
    <m/>
    <m/>
    <m/>
    <m/>
  </r>
  <r>
    <x v="6"/>
    <m/>
    <n v="1410"/>
    <s v="SI"/>
    <s v="MEDIDOR DIGITAL DE VOLTAJE PARA USO CON PERTIGA, DE 0 A 40 KV.16271043360"/>
    <s v="1210120147100110 "/>
    <n v="482430011"/>
    <s v="BIEN"/>
    <s v="Común"/>
    <x v="1"/>
    <s v="Normalizado"/>
    <s v="SUBASTA INVERSA ELECTRÓNICA"/>
    <s v="MEDIDOR DIGITAL DE VOLTAJE PARA USO CON PERTIGA, DE 0 A 40 KV."/>
    <n v="16"/>
    <n v="2710"/>
    <n v="43360"/>
    <s v="1, 2"/>
    <x v="1"/>
    <m/>
    <m/>
    <x v="0"/>
    <m/>
    <m/>
    <m/>
    <m/>
    <m/>
    <n v="0"/>
    <m/>
    <m/>
    <m/>
    <m/>
    <m/>
    <m/>
  </r>
  <r>
    <x v="6"/>
    <m/>
    <n v="1411"/>
    <s v="SI"/>
    <s v=" TORRE DE ILUMINACIÓN AUTÓNOMA Y TRANSPORTABLE, GENERADOR DE 6000 W, I31433643008"/>
    <s v="1210120147100110 "/>
    <n v="461131011"/>
    <s v="BIEN"/>
    <s v="Común"/>
    <x v="1"/>
    <s v="Normalizado"/>
    <s v="SUBASTA INVERSA ELECTRÓNICA"/>
    <s v=" TORRE DE ILUMINACIÓN AUTÓNOMA Y TRANSPORTABLE, GENERADOR DE 6000 W, I"/>
    <n v="3"/>
    <n v="14336"/>
    <n v="43008"/>
    <s v="1, 2"/>
    <x v="1"/>
    <m/>
    <m/>
    <x v="0"/>
    <m/>
    <m/>
    <m/>
    <m/>
    <m/>
    <n v="0"/>
    <m/>
    <m/>
    <m/>
    <m/>
    <m/>
    <m/>
  </r>
  <r>
    <x v="6"/>
    <m/>
    <n v="1412"/>
    <s v="SI"/>
    <s v="CONTACTOR TRIFASICO  FUERZA , BOBINA 120 V AC, 80 A, AC3350122,5542892,5"/>
    <s v="7430031 "/>
    <n v="462120111"/>
    <s v="BIEN"/>
    <s v="Común"/>
    <x v="0"/>
    <s v="Normalizado"/>
    <s v="SUBASTA INVERSA ELECTRÓNICA"/>
    <s v="CONTACTOR TRIFASICO  FUERZA , BOBINA 120 V AC, 80 A, AC3"/>
    <n v="350"/>
    <n v="122.55"/>
    <n v="42892.5"/>
    <s v="1, 2"/>
    <x v="1"/>
    <m/>
    <m/>
    <x v="0"/>
    <m/>
    <m/>
    <m/>
    <m/>
    <m/>
    <n v="0"/>
    <m/>
    <m/>
    <m/>
    <m/>
    <m/>
    <m/>
  </r>
  <r>
    <x v="6"/>
    <m/>
    <n v="1413"/>
    <s v="SI"/>
    <s v="TRANSF. MONOF. AUTOPROT.  CSP  25 KVA, 22860 GRDY 13200   120 240 V, 122188541470"/>
    <s v="12103121217026103 7310031 "/>
    <n v="4612100150"/>
    <s v="BIEN"/>
    <s v="Común"/>
    <x v="1"/>
    <s v="Normalizado"/>
    <s v="CATÁLOGO ELECTRÓNICO"/>
    <s v="TRANSF. MONOF. AUTOPROT.  CSP  25 KVA, 22860 GRDY 13200   120 240 V, 1"/>
    <n v="22"/>
    <n v="1885"/>
    <n v="41470"/>
    <n v="3"/>
    <x v="2"/>
    <s v="GUEVARA JOHANA"/>
    <n v="22945"/>
    <x v="3"/>
    <m/>
    <m/>
    <s v="28 oct: se realiza compra por catalogo electrónico_x000a_10 nov: se solicitan garantías, a espera de que los oferentes presenten"/>
    <n v="22"/>
    <n v="1885"/>
    <n v="41470"/>
    <s v="MODIFICADO"/>
    <n v="244"/>
    <m/>
    <m/>
    <m/>
    <m/>
  </r>
  <r>
    <x v="6"/>
    <m/>
    <n v="1414"/>
    <s v="SI"/>
    <s v="BALASTRO PARA LAMPARA DE VAPOR DE SODIO ALTA PRESION, 250 W.15002740500"/>
    <s v="7430031 "/>
    <n v="461220111"/>
    <s v="BIEN"/>
    <s v="Común"/>
    <x v="0"/>
    <s v="Normalizado"/>
    <s v="SUBASTA INVERSA ELECTRÓNICA"/>
    <s v="BALASTRO PARA LAMPARA DE VAPOR DE SODIO ALTA PRESION, 250 W."/>
    <n v="1500"/>
    <n v="27"/>
    <n v="40500"/>
    <s v="1, 2"/>
    <x v="1"/>
    <m/>
    <m/>
    <x v="0"/>
    <m/>
    <m/>
    <m/>
    <m/>
    <m/>
    <n v="0"/>
    <m/>
    <m/>
    <m/>
    <m/>
    <m/>
    <m/>
  </r>
  <r>
    <x v="6"/>
    <m/>
    <n v="1415"/>
    <s v="SI"/>
    <s v="CONDUCTOR DE COBRE DESNUDO, CABLEADO, SUAVE, 2 AWG, 7 HILOS93004,239060"/>
    <s v="7310031 7330031 "/>
    <n v="429420017"/>
    <s v="BIEN"/>
    <s v="Común"/>
    <x v="0"/>
    <s v="Normalizado"/>
    <s v="CATÁLOGO ELECTRÓNICO"/>
    <s v="CONDUCTOR DE COBRE DESNUDO, CABLEADO, SUAVE, 2 AWG, 7 HILOS"/>
    <n v="9300"/>
    <n v="4.2"/>
    <n v="39060"/>
    <n v="3"/>
    <x v="2"/>
    <s v="UQUILLAS JAVIER"/>
    <n v="22937"/>
    <x v="3"/>
    <m/>
    <s v="Orden de Compra en estado REVISADO, no hay mas acciones que ejecutar por parte del Analista"/>
    <m/>
    <n v="9300"/>
    <n v="4.2"/>
    <n v="39060"/>
    <s v="MODIFICADO"/>
    <n v="244"/>
    <m/>
    <m/>
    <m/>
    <m/>
  </r>
  <r>
    <x v="6"/>
    <m/>
    <n v="1416"/>
    <s v="SI"/>
    <s v="CARTUCHO FUSIBLE PARA BAJO VOLTAJE, TIPO NH TAMAÑO 1, 80 A64006,0838912"/>
    <s v="7330031 "/>
    <n v="462120012"/>
    <s v="BIEN"/>
    <s v="Común"/>
    <x v="0"/>
    <s v="Normalizado"/>
    <s v="SUBASTA INVERSA ELECTRÓNICA"/>
    <s v="CARTUCHO FUSIBLE PARA BAJO VOLTAJE, TIPO NH TAMAÑO 1, 80 A"/>
    <n v="6400"/>
    <n v="6.08"/>
    <n v="38912"/>
    <n v="3"/>
    <x v="2"/>
    <s v="HURTADO JOSE"/>
    <n v="22938"/>
    <x v="2"/>
    <m/>
    <m/>
    <m/>
    <n v="6400"/>
    <n v="6.08"/>
    <n v="38912"/>
    <s v="MODIFICADO"/>
    <n v="244"/>
    <m/>
    <m/>
    <m/>
    <m/>
  </r>
  <r>
    <x v="6"/>
    <m/>
    <n v="1417"/>
    <s v="SI"/>
    <s v="TRANSF. TRIFAS. PEDESTAL, 100 KVA, 6300   220 127 V, DYN5, 3B  MV , 4B6630037800"/>
    <s v="7310031 "/>
    <n v="4612100121"/>
    <s v="BIEN"/>
    <s v="Común"/>
    <x v="0"/>
    <s v="Normalizado"/>
    <s v="SUBASTA INVERSA ELECTRÓNICA"/>
    <s v="TRANSF. TRIFAS. PEDESTAL, 100 KVA, 6300   220 127 V, DYN5, 3B  MV , 4B"/>
    <n v="6"/>
    <n v="6300"/>
    <n v="37800"/>
    <n v="3"/>
    <x v="1"/>
    <m/>
    <m/>
    <x v="0"/>
    <m/>
    <m/>
    <m/>
    <m/>
    <m/>
    <n v="0"/>
    <s v="MODIFICADO"/>
    <n v="244"/>
    <m/>
    <m/>
    <m/>
    <m/>
  </r>
  <r>
    <x v="6"/>
    <m/>
    <n v="1418"/>
    <s v="SI"/>
    <s v="CINTA ELECTRICA DE VINILO SERVICIO PESADO 18 MM ANCHO Y 32.9 METROS DE350010,536750"/>
    <s v="12103121217026103 7310031 "/>
    <n v="3692000118"/>
    <s v="BIEN"/>
    <s v="Común"/>
    <x v="1"/>
    <s v="Normalizado"/>
    <s v="SUBASTA INVERSA ELECTRÓNICA"/>
    <s v="CINTA ELECTRICA DE VINILO SERVICIO PESADO 18 MM ANCHO Y 32.9 METROS DE"/>
    <n v="3500"/>
    <n v="10.5"/>
    <n v="36750"/>
    <n v="3"/>
    <x v="2"/>
    <s v="LARCO DIMARY"/>
    <n v="22952"/>
    <x v="7"/>
    <m/>
    <m/>
    <s v="10 noviembre 2021 se envía al área para legalización de documentos"/>
    <m/>
    <m/>
    <n v="0"/>
    <s v="MODIFICADO"/>
    <n v="244"/>
    <m/>
    <m/>
    <m/>
    <m/>
  </r>
  <r>
    <x v="6"/>
    <m/>
    <n v="1419"/>
    <s v="SI"/>
    <s v="CONTACTOR TRIFASICO  FUERZA , BOBINA 120 V AC, 65 A, AC340090,0236008"/>
    <s v="7430031 "/>
    <n v="462120111"/>
    <s v="BIEN"/>
    <s v="Común"/>
    <x v="0"/>
    <s v="Normalizado"/>
    <s v="SUBASTA INVERSA ELECTRÓNICA"/>
    <s v="CONTACTOR TRIFASICO  FUERZA , BOBINA 120 V AC, 65 A, AC3"/>
    <n v="400"/>
    <n v="90.02"/>
    <n v="36008"/>
    <s v="1, 2"/>
    <x v="1"/>
    <m/>
    <m/>
    <x v="0"/>
    <m/>
    <m/>
    <m/>
    <m/>
    <m/>
    <n v="0"/>
    <m/>
    <m/>
    <m/>
    <m/>
    <m/>
    <m/>
  </r>
  <r>
    <x v="6"/>
    <m/>
    <n v="1420"/>
    <s v="SI"/>
    <s v="TRANSF. TRIFAS. PEDESTAL,_x000a_50 KVA, 22860 - 220/127 V,_x000a_YYN0, 3B (MV), 4B (BV),_x000a_+1/-3 X 2.5%, RADIAL_x000a_MODIFICADO6600036000"/>
    <s v="7310031 "/>
    <n v="4612100121"/>
    <s v="BIEN"/>
    <s v="Común"/>
    <x v="0"/>
    <s v="Normalizado"/>
    <s v="SUBASTA INVERSA ELECTRÓNICA"/>
    <s v="TRANSF. TRIFAS. PEDESTAL,_x000a_50 KVA, 22860 - 220/127 V,_x000a_YYN0, 3B (MV), 4B (BV),_x000a_+1/-3 X 2.5%, RADIAL_x000a_MODIFICADO"/>
    <n v="6"/>
    <n v="6000"/>
    <n v="36000"/>
    <s v="2, 3"/>
    <x v="1"/>
    <m/>
    <m/>
    <x v="0"/>
    <m/>
    <m/>
    <m/>
    <m/>
    <m/>
    <n v="0"/>
    <s v="MODIFICADO"/>
    <n v="98"/>
    <m/>
    <m/>
    <m/>
    <m/>
  </r>
  <r>
    <x v="6"/>
    <m/>
    <n v="1421"/>
    <s v="SI"/>
    <s v="TRANSF. TRIFAS. PEDESTAL,_x000a_100 KVA, 22860 - 220/127_x000a_V, YYN0, 3B (MV), 4B (BV),_x000a_+1/-3 X 2.5%, RADIAL_x000a_MODIFICADO6600036000"/>
    <s v="7310031 "/>
    <n v="4612100121"/>
    <s v="BIEN"/>
    <s v="Común"/>
    <x v="0"/>
    <s v="Normalizado"/>
    <s v="SUBASTA INVERSA ELECTRÓNICA"/>
    <s v="TRANSF. TRIFAS. PEDESTAL,_x000a_100 KVA, 22860 - 220/127_x000a_V, YYN0, 3B (MV), 4B (BV),_x000a_+1/-3 X 2.5%, RADIAL_x000a_MODIFICADO"/>
    <n v="6"/>
    <n v="6000"/>
    <n v="36000"/>
    <s v="2, 3"/>
    <x v="1"/>
    <m/>
    <m/>
    <x v="0"/>
    <m/>
    <m/>
    <m/>
    <m/>
    <m/>
    <n v="0"/>
    <s v="MODIFICADO"/>
    <n v="98"/>
    <m/>
    <m/>
    <m/>
    <m/>
  </r>
  <r>
    <x v="6"/>
    <m/>
    <n v="1422"/>
    <s v="SI"/>
    <s v="CABLE DE CU, CABLEADO, 2 KV, TTU, 2 AWG, 7 HILOS96683,735771,6"/>
    <s v="12103121217026103 7310031 "/>
    <n v="4634001818"/>
    <s v="BIEN"/>
    <s v="Común"/>
    <x v="1"/>
    <s v="Normalizado"/>
    <s v="CATÁLOGO ELECTRÓNICO"/>
    <s v="CABLE DE CU, CABLEADO, 2 KV, TTU, 2 AWG, 7 HILOS"/>
    <n v="9668"/>
    <n v="3.7"/>
    <n v="35771.599999999999"/>
    <n v="3"/>
    <x v="1"/>
    <m/>
    <m/>
    <x v="0"/>
    <m/>
    <m/>
    <m/>
    <m/>
    <m/>
    <n v="0"/>
    <s v="MODIFICADO"/>
    <n v="160"/>
    <d v="2021-11-05T00:00:00"/>
    <m/>
    <m/>
    <m/>
  </r>
  <r>
    <x v="6"/>
    <m/>
    <n v="1423"/>
    <s v="SI"/>
    <s v="PERNO ESPIGA  PIN  CORTO ACERO GALV. DE 19 X 35 X 300 MM77004,635420"/>
    <s v="12103121217026103 7310031 7330031 "/>
    <n v="4299905221"/>
    <s v="BIEN"/>
    <s v="Común"/>
    <x v="1"/>
    <s v="Normalizado"/>
    <s v="SUBASTA INVERSA ELECTRÓNICA"/>
    <s v="PERNO ESPIGA  PIN  CORTO ACERO GALV. DE 19 X 35 X 300 MM"/>
    <n v="7700"/>
    <n v="4.5999999999999996"/>
    <n v="35420"/>
    <n v="3"/>
    <x v="1"/>
    <m/>
    <n v="22954"/>
    <x v="8"/>
    <m/>
    <m/>
    <m/>
    <n v="7700"/>
    <n v="4.5999999999999996"/>
    <n v="35420"/>
    <s v="MODIFICADO"/>
    <n v="244"/>
    <m/>
    <m/>
    <m/>
    <m/>
  </r>
  <r>
    <x v="6"/>
    <m/>
    <n v="1424"/>
    <s v="SI"/>
    <s v="TRANSF. TRIFAS. CONVENC. 125 KVA, 6300 220 127 V, DYN5, 3B  MV , 4B  B12280033600"/>
    <s v="7310031 "/>
    <n v="4612100117"/>
    <s v="BIEN"/>
    <s v="Común"/>
    <x v="0"/>
    <s v="Normalizado"/>
    <s v="SUBASTA INVERSA ELECTRÓNICA"/>
    <s v="TRANSF. TRIFAS. CONVENC. 125 KVA, 6300 220 127 V, DYN5, 3B  MV , 4B  B"/>
    <n v="12"/>
    <n v="2800"/>
    <n v="33600"/>
    <s v="1, 2"/>
    <x v="1"/>
    <m/>
    <m/>
    <x v="0"/>
    <m/>
    <m/>
    <m/>
    <m/>
    <m/>
    <n v="0"/>
    <m/>
    <m/>
    <m/>
    <m/>
    <m/>
    <m/>
  </r>
  <r>
    <x v="6"/>
    <m/>
    <n v="1425"/>
    <s v="SI"/>
    <s v="TRANSF. TRIFAS. PEDESTAL, 200 KVA, 6300   220 127 V, DYN5, 3B  MV , 4B4830033200"/>
    <s v="7310031 "/>
    <n v="4612100121"/>
    <s v="BIEN"/>
    <s v="Común"/>
    <x v="0"/>
    <s v="Normalizado"/>
    <s v="SUBASTA INVERSA ELECTRÓNICA"/>
    <s v="TRANSF. TRIFAS. PEDESTAL, 200 KVA, 6300   220 127 V, DYN5, 3B  MV , 4B"/>
    <n v="4"/>
    <n v="8300"/>
    <n v="33200"/>
    <n v="3"/>
    <x v="1"/>
    <m/>
    <m/>
    <x v="0"/>
    <m/>
    <m/>
    <m/>
    <m/>
    <m/>
    <n v="0"/>
    <s v="MODIFICADO"/>
    <n v="244"/>
    <m/>
    <m/>
    <m/>
    <m/>
  </r>
  <r>
    <x v="6"/>
    <m/>
    <n v="1426"/>
    <s v="SI"/>
    <s v="CAJA DE DISTRIBUCION TRIFASICA, 3 FASES Y 1 NEUTRO, CON TAPA DE SEGURI6005533000"/>
    <s v="7330031 "/>
    <n v="462130014"/>
    <s v="BIEN"/>
    <s v="Común"/>
    <x v="0"/>
    <s v="Normalizado"/>
    <s v="SUBASTA INVERSA ELECTRÓNICA"/>
    <s v="CAJA DE DISTRIBUCION TRIFASICA, 3 FASES Y 1 NEUTRO, CON TAPA DE SEGURI"/>
    <n v="600"/>
    <n v="55"/>
    <n v="33000"/>
    <s v="1, 2"/>
    <x v="1"/>
    <m/>
    <m/>
    <x v="0"/>
    <m/>
    <m/>
    <m/>
    <m/>
    <m/>
    <n v="0"/>
    <m/>
    <m/>
    <m/>
    <m/>
    <m/>
    <m/>
  </r>
  <r>
    <x v="6"/>
    <m/>
    <n v="1427"/>
    <s v="SI"/>
    <s v="MARTILLO DEMOLEDOR ROMPE PAVIMENTO DE 30 KG  ELECTRICO 8400032000"/>
    <s v="1210120147100110 "/>
    <n v="442310012"/>
    <s v="BIEN"/>
    <s v="Común"/>
    <x v="1"/>
    <s v="Normalizado"/>
    <s v="SUBASTA INVERSA ELECTRÓNICA"/>
    <s v="MARTILLO DEMOLEDOR ROMPE PAVIMENTO DE 30 KG  ELECTRICO "/>
    <n v="8"/>
    <n v="4000"/>
    <n v="32000"/>
    <s v="1, 2"/>
    <x v="1"/>
    <m/>
    <m/>
    <x v="0"/>
    <m/>
    <m/>
    <m/>
    <m/>
    <m/>
    <n v="0"/>
    <m/>
    <m/>
    <m/>
    <m/>
    <m/>
    <m/>
  </r>
  <r>
    <x v="6"/>
    <m/>
    <n v="1428"/>
    <s v="SI"/>
    <s v="KIT COLORIMETRICO PARA ANALISIS DE PCB S CLOR N OIL 50 PPM16002032000"/>
    <s v="7410031 "/>
    <n v="354400111"/>
    <s v="BIEN"/>
    <s v="Común"/>
    <x v="0"/>
    <s v="Normalizado"/>
    <s v="SUBASTA INVERSA ELECTRÓNICA"/>
    <s v="KIT COLORIMETRICO PARA ANALISIS DE PCB S CLOR N OIL 50 PPM"/>
    <n v="1600"/>
    <n v="20"/>
    <n v="32000"/>
    <s v="2, 3"/>
    <x v="2"/>
    <s v="ANDRADE OLGA"/>
    <n v="22748"/>
    <x v="3"/>
    <m/>
    <m/>
    <s v="Etapa de Negociación (PORTAL)"/>
    <m/>
    <m/>
    <n v="0"/>
    <s v="MODIFICADO"/>
    <n v="98"/>
    <m/>
    <m/>
    <m/>
    <m/>
  </r>
  <r>
    <x v="6"/>
    <m/>
    <n v="1429"/>
    <s v="SI"/>
    <s v="PERNO  Pulg.U Pulg. ACERO GALV. 16 MM DIAM. 150 MM ANCHO DENTRO DE LA U, 2 TUERC50006,2531250"/>
    <s v="12103121217026103 7310031 7330031 7410031 "/>
    <n v="429990831"/>
    <s v="BIEN"/>
    <s v="Común"/>
    <x v="1"/>
    <s v="Normalizado"/>
    <s v="SUBASTA INVERSA ELECTRÓNICA"/>
    <s v="PERNO  Pulg.U Pulg. ACERO GALV. 16 MM DIAM. 150 MM ANCHO DENTRO DE LA U, 2 TUERC"/>
    <n v="5000"/>
    <n v="6.25"/>
    <n v="31250"/>
    <n v="3"/>
    <x v="1"/>
    <m/>
    <n v="22954"/>
    <x v="8"/>
    <m/>
    <m/>
    <m/>
    <n v="5000"/>
    <n v="6.25"/>
    <n v="31250"/>
    <s v="MODIFICADO"/>
    <n v="244"/>
    <m/>
    <m/>
    <m/>
    <m/>
  </r>
  <r>
    <x v="6"/>
    <m/>
    <n v="1430"/>
    <s v="SI"/>
    <s v="TRANSF. TRIFAS. CONMUTABLE. 150 KVA, 6300 22860   220 127 V, DYN5, 3B 12250030000"/>
    <s v="7310031 "/>
    <n v="46121001116"/>
    <s v="BIEN"/>
    <s v="Común"/>
    <x v="0"/>
    <s v="Normalizado"/>
    <s v="SUBASTA INVERSA ELECTRÓNICA"/>
    <s v="TRANSF. TRIFAS. CONMUTABLE. 150 KVA, 6300 22860   220 127 V, DYN5, 3B "/>
    <n v="12"/>
    <n v="2500"/>
    <n v="30000"/>
    <n v="3"/>
    <x v="2"/>
    <s v="LARCO DIMARY"/>
    <n v="22957"/>
    <x v="2"/>
    <m/>
    <m/>
    <s v="se espera documentos por parte del área para revisión"/>
    <n v="12"/>
    <n v="2500"/>
    <n v="30000"/>
    <s v="MODIFICADO"/>
    <n v="244"/>
    <m/>
    <m/>
    <m/>
    <m/>
  </r>
  <r>
    <x v="6"/>
    <m/>
    <n v="1431"/>
    <s v="SI"/>
    <s v="CAJA DE DISTRIBUCION BIFASICA, 2 FASES Y 1 NEUTRO, CON TAPA DE SEGURID6005030000"/>
    <s v="7330031 "/>
    <n v="462130014"/>
    <s v="BIEN"/>
    <s v="Común"/>
    <x v="0"/>
    <s v="Normalizado"/>
    <s v="SUBASTA INVERSA ELECTRÓNICA"/>
    <s v="CAJA DE DISTRIBUCION BIFASICA, 2 FASES Y 1 NEUTRO, CON TAPA DE SEGURID"/>
    <n v="600"/>
    <n v="50"/>
    <n v="30000"/>
    <n v="3"/>
    <x v="1"/>
    <m/>
    <m/>
    <x v="0"/>
    <m/>
    <m/>
    <m/>
    <m/>
    <m/>
    <n v="0"/>
    <s v="MODIFICADO"/>
    <n v="244"/>
    <m/>
    <m/>
    <m/>
    <m/>
  </r>
  <r>
    <x v="6"/>
    <m/>
    <n v="1433"/>
    <s v="SI"/>
    <s v="CARTUCHO FUSIBLE PARA BAJO VOLTAJE, TIPO NH TAMAÑO 1, 200 A93003,128830"/>
    <s v="12103121217026103 7310031 7330031 "/>
    <n v="462120012"/>
    <s v="BIEN"/>
    <s v="Común"/>
    <x v="1"/>
    <s v="Normalizado"/>
    <s v="SUBASTA INVERSA ELECTRÓNICA"/>
    <s v="CARTUCHO FUSIBLE PARA BAJO VOLTAJE, TIPO NH TAMAÑO 1, 200 A"/>
    <n v="9300"/>
    <n v="3.1"/>
    <n v="28830"/>
    <n v="3"/>
    <x v="2"/>
    <s v="HURTADO JOSE"/>
    <n v="22938"/>
    <x v="2"/>
    <m/>
    <m/>
    <m/>
    <n v="9300"/>
    <n v="3.1"/>
    <n v="28830"/>
    <s v="MODIFICADO"/>
    <n v="244"/>
    <m/>
    <m/>
    <m/>
    <m/>
  </r>
  <r>
    <x v="6"/>
    <m/>
    <n v="1434"/>
    <s v="SI"/>
    <s v="CONTACTOR TRIFASICO  FUERZA , BOBINA 120 V AC, 30 A, AC370040,9228644"/>
    <s v="7430031 "/>
    <n v="462120111"/>
    <s v="BIEN"/>
    <s v="Común"/>
    <x v="0"/>
    <s v="Normalizado"/>
    <s v="SUBASTA INVERSA ELECTRÓNICA"/>
    <s v="CONTACTOR TRIFASICO  FUERZA , BOBINA 120 V AC, 30 A, AC3"/>
    <n v="700"/>
    <n v="40.92"/>
    <n v="28644"/>
    <s v="1, 2"/>
    <x v="1"/>
    <m/>
    <m/>
    <x v="0"/>
    <m/>
    <m/>
    <m/>
    <m/>
    <m/>
    <n v="0"/>
    <m/>
    <m/>
    <m/>
    <m/>
    <m/>
    <m/>
  </r>
  <r>
    <x v="6"/>
    <m/>
    <n v="1435"/>
    <s v="SI"/>
    <s v="CARTUCHO FUSIBLE PARA BAJO VOLTAJE, TIPO NH TAMAÑO 1, 250 A60004,7528500"/>
    <s v="7310031 7330031 "/>
    <n v="462120012"/>
    <s v="BIEN"/>
    <s v="Común"/>
    <x v="0"/>
    <s v="Normalizado"/>
    <s v="SUBASTA INVERSA ELECTRÓNICA"/>
    <s v="CARTUCHO FUSIBLE PARA BAJO VOLTAJE, TIPO NH TAMAÑO 1, 250 A"/>
    <n v="6000"/>
    <n v="4.75"/>
    <n v="28500"/>
    <n v="3"/>
    <x v="1"/>
    <m/>
    <m/>
    <x v="0"/>
    <m/>
    <m/>
    <m/>
    <m/>
    <m/>
    <n v="0"/>
    <s v="MODIFICADO"/>
    <n v="244"/>
    <m/>
    <m/>
    <m/>
    <m/>
  </r>
  <r>
    <x v="6"/>
    <m/>
    <n v="1436"/>
    <s v="SI"/>
    <s v="CONDUCTOR DE ALUMINIO DESNUDO, CABLEADO, AAC, 1 0 AWG, 7 HILOS380000,7528500"/>
    <s v="12103121217026103 7310031 7330031 "/>
    <n v="429420118"/>
    <s v="BIEN"/>
    <s v="Común"/>
    <x v="1"/>
    <s v="Normalizado"/>
    <s v="CATÁLOGO ELECTRÓNICO"/>
    <s v="CONDUCTOR DE ALUMINIO DESNUDO, CABLEADO, AAC, 1 0 AWG, 7 HILOS"/>
    <n v="38000"/>
    <n v="0.75"/>
    <n v="28500"/>
    <s v="1, 2"/>
    <x v="2"/>
    <s v="ANDRADE OLGA"/>
    <n v="22546"/>
    <x v="3"/>
    <m/>
    <m/>
    <s v="Emisión de orden de compra"/>
    <m/>
    <m/>
    <n v="0"/>
    <m/>
    <m/>
    <m/>
    <m/>
    <m/>
    <m/>
  </r>
  <r>
    <x v="6"/>
    <m/>
    <n v="1437"/>
    <s v="SI"/>
    <s v="CONTACTOR TRIFASICO  FUERZA , BOBINA 120 V AC, 50 A, AC335078,427440"/>
    <s v="7430031 "/>
    <n v="462120111"/>
    <s v="BIEN"/>
    <s v="Común"/>
    <x v="0"/>
    <s v="Normalizado"/>
    <s v="SUBASTA INVERSA ELECTRÓNICA"/>
    <s v="CONTACTOR TRIFASICO  FUERZA , BOBINA 120 V AC, 50 A, AC3"/>
    <n v="350"/>
    <n v="78.400000000000006"/>
    <n v="27440.000000000004"/>
    <s v="1, 2"/>
    <x v="1"/>
    <m/>
    <m/>
    <x v="0"/>
    <m/>
    <m/>
    <m/>
    <m/>
    <m/>
    <n v="0"/>
    <m/>
    <m/>
    <m/>
    <m/>
    <m/>
    <m/>
  </r>
  <r>
    <x v="6"/>
    <m/>
    <n v="1438"/>
    <s v="SI"/>
    <s v="CONECTOR PARA ELBOW   CONECTOR PARA CABLE AISLADO A 25 KV 4 0 AWG84320,3326907,72"/>
    <s v="12103121217026102 "/>
    <n v="462110916"/>
    <s v="BIEN"/>
    <s v="Común"/>
    <x v="1"/>
    <s v="Normalizado"/>
    <s v="SUBASTA INVERSA ELECTRÓNICA"/>
    <s v="CONECTOR PARA ELBOW   CONECTOR PARA CABLE AISLADO A 25 KV 4 0 AWG"/>
    <n v="84"/>
    <n v="320.33"/>
    <n v="26907.719999999998"/>
    <s v="1, 2"/>
    <x v="2"/>
    <s v="URBANO MARGARITA"/>
    <n v="22519"/>
    <x v="3"/>
    <m/>
    <m/>
    <s v="20 sep: se solicitó legalización de contrato"/>
    <m/>
    <m/>
    <n v="0"/>
    <m/>
    <m/>
    <m/>
    <m/>
    <m/>
    <m/>
  </r>
  <r>
    <x v="6"/>
    <m/>
    <n v="1439"/>
    <s v="SI"/>
    <s v="CARTUCHO FUSIBLE PARA BAJO VOLTAJE, TIPO NH TAMAÑO 1, 63 A43006,0826144"/>
    <s v="12103121217026103 7330031 "/>
    <n v="462120012"/>
    <s v="BIEN"/>
    <s v="Común"/>
    <x v="1"/>
    <s v="Normalizado"/>
    <s v="SUBASTA INVERSA ELECTRÓNICA"/>
    <s v="CARTUCHO FUSIBLE PARA BAJO VOLTAJE, TIPO NH TAMAÑO 1, 63 A"/>
    <n v="4300"/>
    <n v="6.08"/>
    <n v="26144"/>
    <n v="3"/>
    <x v="2"/>
    <s v="HURTADO JOSE"/>
    <n v="22938"/>
    <x v="2"/>
    <m/>
    <m/>
    <m/>
    <n v="4300"/>
    <n v="6.08"/>
    <n v="26144"/>
    <s v="MODIFICADO"/>
    <n v="244"/>
    <m/>
    <m/>
    <m/>
    <m/>
  </r>
  <r>
    <x v="6"/>
    <m/>
    <n v="1440"/>
    <s v="SI"/>
    <s v="RETENEDOR TERMINAL PREFORMADO PARA RETENER CABLE ACERO DE 3 8 Pulg.  DE DIA68003,523800"/>
    <s v="12103121217026103 7330031 "/>
    <n v="412660012"/>
    <s v="BIEN"/>
    <s v="Común"/>
    <x v="1"/>
    <s v="Normalizado"/>
    <s v="SUBASTA INVERSA ELECTRÓNICA"/>
    <s v="RETENEDOR TERMINAL PREFORMADO PARA RETENER CABLE ACERO DE 3 8 Pulg.  DE DIA"/>
    <n v="6800"/>
    <n v="3.5"/>
    <n v="23800"/>
    <s v="1, 2"/>
    <x v="1"/>
    <m/>
    <m/>
    <x v="0"/>
    <m/>
    <m/>
    <m/>
    <m/>
    <m/>
    <n v="0"/>
    <m/>
    <m/>
    <m/>
    <m/>
    <m/>
    <m/>
  </r>
  <r>
    <x v="6"/>
    <m/>
    <n v="1441"/>
    <s v="SI"/>
    <s v="TIRAFUSIBLE DE MEDIA TENSION CABEZA REMOVIBLE 30 A, TIPO T100002,3723700"/>
    <s v="7310031 7330031 "/>
    <n v="462110014"/>
    <s v="BIEN"/>
    <s v="Común"/>
    <x v="0"/>
    <s v="Normalizado"/>
    <s v="SUBASTA INVERSA ELECTRÓNICA"/>
    <s v="TIRAFUSIBLE DE MEDIA TENSION CABEZA REMOVIBLE 30 A, TIPO T"/>
    <n v="10000"/>
    <n v="2.37"/>
    <n v="23700"/>
    <s v="1, 2"/>
    <x v="1"/>
    <m/>
    <m/>
    <x v="0"/>
    <m/>
    <m/>
    <m/>
    <m/>
    <m/>
    <n v="0"/>
    <m/>
    <m/>
    <m/>
    <m/>
    <m/>
    <m/>
  </r>
  <r>
    <x v="6"/>
    <m/>
    <n v="1442"/>
    <s v="SI"/>
    <s v="TRANSF. TRIFAS. CONVENC. 30 KVA, 22860   220 127 V, DYN5, 3B  MV , 4B 8293523480"/>
    <s v="12103121217026103 "/>
    <n v="4612100183"/>
    <s v="BIEN"/>
    <s v="Común"/>
    <x v="1"/>
    <s v="Normalizado"/>
    <s v="CATÁLOGO ELECTRÓNICO"/>
    <s v="TRANSF. TRIFAS. CONVENC. 30 KVA, 22860   220 127 V, DYN5, 3B  MV , 4B "/>
    <n v="8"/>
    <n v="2935"/>
    <n v="23480"/>
    <s v="1, 2"/>
    <x v="2"/>
    <s v="GUEVARA JOHANA"/>
    <n v="22945"/>
    <x v="3"/>
    <m/>
    <m/>
    <s v="28 oct: se realiza compra por catalogo electrónico_x000a_10 nov: se solicitan garantías, a espera de que los oferentes presenten"/>
    <n v="8"/>
    <n v="2935"/>
    <n v="23480"/>
    <m/>
    <m/>
    <m/>
    <m/>
    <m/>
    <m/>
  </r>
  <r>
    <x v="6"/>
    <m/>
    <n v="1443"/>
    <s v="SI"/>
    <s v="TRANSF. TRIFAS. CONVENC. 100 KVA, 22860   220 127 V, DYN5, 3B  MV , 4B5468323415"/>
    <s v="12103121217026103 "/>
    <n v="4612100189"/>
    <s v="BIEN"/>
    <s v="Común"/>
    <x v="1"/>
    <s v="Normalizado"/>
    <s v="CATÁLOGO ELECTRÓNICO"/>
    <s v="TRANSF. TRIFAS. CONVENC. 100 KVA, 22860   220 127 V, DYN5, 3B  MV , 4B"/>
    <n v="5"/>
    <n v="4683"/>
    <n v="23415"/>
    <n v="3"/>
    <x v="2"/>
    <s v="GUEVARA JOHANA"/>
    <n v="22945"/>
    <x v="3"/>
    <m/>
    <m/>
    <s v="28 oct: se realiza compra por catalogo electrónico_x000a_10 nov: se solicitan garantías, a espera de que los oferentes presenten"/>
    <n v="5"/>
    <n v="4683"/>
    <n v="23415"/>
    <s v="MODIFICADO"/>
    <n v="244"/>
    <m/>
    <m/>
    <m/>
    <m/>
  </r>
  <r>
    <x v="6"/>
    <m/>
    <n v="1444"/>
    <s v="SI"/>
    <s v="CONDUCTOR DE AL ACERO, DESNUDO, CABLEADO, ACSR, 2 0 AWG, 7  6 1  HILOS250000,922500"/>
    <s v="7330031 "/>
    <n v="4294201117"/>
    <s v="BIEN"/>
    <s v="Común"/>
    <x v="0"/>
    <s v="Normalizado"/>
    <s v="CATÁLOGO ELECTRÓNICO"/>
    <s v="CONDUCTOR DE AL ACERO, DESNUDO, CABLEADO, ACSR, 2 0 AWG, 7  6 1  HILOS"/>
    <n v="25000"/>
    <n v="0.9"/>
    <n v="22500"/>
    <s v="1, 2"/>
    <x v="2"/>
    <s v="ANDRADE OLGA"/>
    <n v="22546"/>
    <x v="3"/>
    <m/>
    <m/>
    <s v="Emisión de orden de compra"/>
    <m/>
    <m/>
    <n v="0"/>
    <m/>
    <m/>
    <m/>
    <m/>
    <m/>
    <m/>
  </r>
  <r>
    <x v="6"/>
    <m/>
    <n v="1445"/>
    <s v="SI"/>
    <s v="TRANSF. TRIFAS. PEDESTAL, 50 KVA, 6300   220 127 V, DYN5, 3B  MV , 4B 4560022400"/>
    <s v="7310031 "/>
    <n v="4612100121"/>
    <s v="BIEN"/>
    <s v="Común"/>
    <x v="0"/>
    <s v="Normalizado"/>
    <s v="SUBASTA INVERSA ELECTRÓNICA"/>
    <s v="TRANSF. TRIFAS. PEDESTAL, 50 KVA, 6300   220 127 V, DYN5, 3B  MV , 4B "/>
    <n v="4"/>
    <n v="5600"/>
    <n v="22400"/>
    <n v="3"/>
    <x v="1"/>
    <m/>
    <m/>
    <x v="0"/>
    <m/>
    <m/>
    <m/>
    <m/>
    <m/>
    <n v="0"/>
    <s v="MODIFICADO"/>
    <n v="244"/>
    <m/>
    <m/>
    <m/>
    <m/>
  </r>
  <r>
    <x v="6"/>
    <m/>
    <n v="1446"/>
    <s v="SI"/>
    <s v="CARTUCHO FUSIBLE PARA BAJO VOLTAJE, TIPO NH TAMAÑO 2, 200 A3200722400"/>
    <s v="7330031 "/>
    <n v="462120012"/>
    <s v="BIEN"/>
    <s v="Común"/>
    <x v="0"/>
    <s v="Normalizado"/>
    <s v="SUBASTA INVERSA ELECTRÓNICA"/>
    <s v="CARTUCHO FUSIBLE PARA BAJO VOLTAJE, TIPO NH TAMAÑO 2, 200 A"/>
    <n v="3200"/>
    <n v="7"/>
    <n v="22400"/>
    <n v="3"/>
    <x v="2"/>
    <s v="HURTADO JOSE"/>
    <n v="22938"/>
    <x v="2"/>
    <m/>
    <m/>
    <m/>
    <n v="3200"/>
    <n v="7"/>
    <n v="22400"/>
    <s v="MODIFICADO"/>
    <n v="244"/>
    <m/>
    <m/>
    <m/>
    <m/>
  </r>
  <r>
    <x v="6"/>
    <m/>
    <n v="1447"/>
    <s v="SI"/>
    <s v="TIRAFUSIBLE DE MEDIA TENSION CABEZA REMOVIBLE 8 A, TIPO T116001,922040"/>
    <s v="7330031 "/>
    <n v="462110014"/>
    <s v="BIEN"/>
    <s v="Común"/>
    <x v="0"/>
    <s v="Normalizado"/>
    <s v="SUBASTA INVERSA ELECTRÓNICA"/>
    <s v="TIRAFUSIBLE DE MEDIA TENSION CABEZA REMOVIBLE 8 A, TIPO T"/>
    <n v="11600"/>
    <n v="1.9"/>
    <n v="22040"/>
    <s v="1, 2"/>
    <x v="2"/>
    <s v="ANDRADE OLGA"/>
    <n v="22558"/>
    <x v="3"/>
    <m/>
    <m/>
    <s v="Adjudicado -Registro de contrato (PORTAL)_x000a_"/>
    <m/>
    <m/>
    <n v="0"/>
    <m/>
    <m/>
    <m/>
    <m/>
    <m/>
    <m/>
  </r>
  <r>
    <x v="6"/>
    <m/>
    <n v="1448"/>
    <s v="SI"/>
    <s v="GRAPA ALEACION AL, TERMINAL APERNADA TIPO PISTOLA, DOS PERNOS, 6 A 3 020001122000"/>
    <s v="12103121217026103 7310031 "/>
    <n v="4299905229"/>
    <s v="BIEN"/>
    <s v="Común"/>
    <x v="1"/>
    <s v="Normalizado"/>
    <s v="SUBASTA INVERSA ELECTRÓNICA"/>
    <s v="GRAPA ALEACION AL, TERMINAL APERNADA TIPO PISTOLA, DOS PERNOS, 6 A 3 0"/>
    <n v="2000"/>
    <n v="11"/>
    <n v="22000"/>
    <s v="1, 2"/>
    <x v="1"/>
    <m/>
    <m/>
    <x v="0"/>
    <m/>
    <m/>
    <m/>
    <m/>
    <m/>
    <n v="0"/>
    <m/>
    <m/>
    <m/>
    <m/>
    <m/>
    <m/>
  </r>
  <r>
    <x v="6"/>
    <m/>
    <n v="1449"/>
    <s v="SI"/>
    <s v="JUEGO DE ACOPLES PARA BARRA AISLADA EN SF6 PARA 600A6035721420"/>
    <s v="12103121217026102 "/>
    <n v="462110916"/>
    <s v="BIEN"/>
    <s v="Común"/>
    <x v="1"/>
    <s v="Normalizado"/>
    <s v="SUBASTA INVERSA ELECTRÓNICA"/>
    <s v="JUEGO DE ACOPLES PARA BARRA AISLADA EN SF6 PARA 600A"/>
    <n v="60"/>
    <n v="357"/>
    <n v="21420"/>
    <s v="1, 2"/>
    <x v="2"/>
    <s v="URBANO MARGARITA"/>
    <n v="22519"/>
    <x v="3"/>
    <m/>
    <m/>
    <s v="20 sep: se solicitó legalización de contrato"/>
    <m/>
    <m/>
    <n v="0"/>
    <m/>
    <m/>
    <m/>
    <m/>
    <m/>
    <m/>
  </r>
  <r>
    <x v="6"/>
    <m/>
    <n v="1450"/>
    <s v="SI"/>
    <s v="TIRAFUSIBLE DE MEDIA TENSION CABEZA REMOVIBLE 15 A, TIPO T110001,920900"/>
    <s v="7310031 7330031 "/>
    <n v="462110014"/>
    <s v="BIEN"/>
    <s v="Común"/>
    <x v="0"/>
    <s v="Normalizado"/>
    <s v="SUBASTA INVERSA ELECTRÓNICA"/>
    <s v="TIRAFUSIBLE DE MEDIA TENSION CABEZA REMOVIBLE 15 A, TIPO T"/>
    <n v="11000"/>
    <n v="1.9"/>
    <n v="20900"/>
    <s v="1, 2"/>
    <x v="2"/>
    <s v="ANDRADE OLGA"/>
    <n v="22558"/>
    <x v="3"/>
    <m/>
    <m/>
    <s v="Adjudicado -Registro de contrato (PORTAL)_x000a_"/>
    <m/>
    <m/>
    <n v="0"/>
    <m/>
    <m/>
    <m/>
    <m/>
    <m/>
    <m/>
  </r>
  <r>
    <x v="6"/>
    <m/>
    <n v="1451"/>
    <s v="SI"/>
    <s v="TRANSF. MONOF. AUTOPROT.  CSP  10 KVA, 22860 GRDY 13200   120 240 V, 115133620040"/>
    <s v="12103121217026103 "/>
    <n v="4612100146"/>
    <s v="BIEN"/>
    <s v="Común"/>
    <x v="1"/>
    <s v="Normalizado"/>
    <s v="CATÁLOGO ELECTRÓNICO"/>
    <s v="TRANSF. MONOF. AUTOPROT.  CSP  10 KVA, 22860 GRDY 13200   120 240 V, 1"/>
    <n v="15"/>
    <n v="1336"/>
    <n v="20040"/>
    <n v="3"/>
    <x v="2"/>
    <s v="GUEVARA JOHANA"/>
    <n v="22945"/>
    <x v="3"/>
    <m/>
    <m/>
    <s v="28 oct: se realiza compra por catalogo electrónico_x000a_10 nov: se solicitan garantías, a espera de que los oferentes presenten"/>
    <n v="15"/>
    <n v="1336"/>
    <n v="20040"/>
    <s v="MODIFICADO"/>
    <n v="244"/>
    <m/>
    <m/>
    <m/>
    <m/>
  </r>
  <r>
    <x v="6"/>
    <m/>
    <n v="1452"/>
    <s v="SI"/>
    <s v="CARTUCHO FUSIBLE PARA BAJO VOLTAJE, TIPO NH TAMAÑO 3, 315 A20001020000"/>
    <s v="7310031 "/>
    <n v="462120012"/>
    <s v="BIEN"/>
    <s v="Común"/>
    <x v="0"/>
    <s v="Normalizado"/>
    <s v="SUBASTA INVERSA ELECTRÓNICA"/>
    <s v="CARTUCHO FUSIBLE PARA BAJO VOLTAJE, TIPO NH TAMAÑO 3, 315 A"/>
    <n v="2000"/>
    <n v="10"/>
    <n v="20000"/>
    <n v="3"/>
    <x v="2"/>
    <s v="HURTADO JOSE"/>
    <n v="22938"/>
    <x v="2"/>
    <m/>
    <m/>
    <m/>
    <n v="2000"/>
    <n v="10"/>
    <n v="20000"/>
    <s v="MODIFICADO"/>
    <n v="244"/>
    <m/>
    <m/>
    <m/>
    <m/>
  </r>
  <r>
    <x v="6"/>
    <m/>
    <n v="1453"/>
    <s v="SI"/>
    <s v="AMOLADORA A BATERÍAS 18 V CON BATERÍA Y CARGADOR DE 4 1 2Pulg.2480019200"/>
    <s v="1210120147100110 "/>
    <n v="442160211"/>
    <s v="BIEN"/>
    <s v="Común"/>
    <x v="1"/>
    <s v="Normalizado"/>
    <s v="SUBASTA INVERSA ELECTRÓNICA"/>
    <s v="AMOLADORA A BATERÍAS 18 V CON BATERÍA Y CARGADOR DE 4 1 2Pulg."/>
    <n v="24"/>
    <n v="800"/>
    <n v="19200"/>
    <s v="1, 2"/>
    <x v="1"/>
    <m/>
    <m/>
    <x v="0"/>
    <m/>
    <m/>
    <m/>
    <m/>
    <m/>
    <n v="0"/>
    <m/>
    <m/>
    <m/>
    <m/>
    <m/>
    <m/>
  </r>
  <r>
    <x v="6"/>
    <m/>
    <n v="1454"/>
    <s v="SI"/>
    <s v="BOQUILLA DE PORCELANA TIPO E 40, CON ROSCA TIPO EDISON50003,6718350"/>
    <s v="7430031 "/>
    <n v="462120511"/>
    <s v="BIEN"/>
    <s v="Común"/>
    <x v="0"/>
    <s v="Normalizado"/>
    <s v="SUBASTA INVERSA ELECTRÓNICA"/>
    <s v="BOQUILLA DE PORCELANA TIPO E 40, CON ROSCA TIPO EDISON"/>
    <n v="5000"/>
    <n v="3.67"/>
    <n v="18350"/>
    <n v="3"/>
    <x v="2"/>
    <s v="TIPANTA TANIA"/>
    <n v="22974"/>
    <x v="2"/>
    <m/>
    <m/>
    <s v="09/11/2021: DCP solicitó área usuaria documentación preparatoria_x000a_11/11/2021: Área usuaria no remite Información Preparatoria"/>
    <n v="5000"/>
    <n v="3.67"/>
    <n v="18350"/>
    <s v="MODIFICADO"/>
    <n v="244"/>
    <m/>
    <m/>
    <m/>
    <m/>
  </r>
  <r>
    <x v="6"/>
    <m/>
    <n v="1455"/>
    <s v="SI"/>
    <s v="TRANSF. TRIFASICO. CONVENC. 100 KVA, 6300 220 127 V4458218328"/>
    <s v="7310031 "/>
    <n v="46121001108"/>
    <s v="BIEN"/>
    <s v="Común"/>
    <x v="0"/>
    <s v="Normalizado"/>
    <s v="CATÁLOGO ELECTRÓNICO"/>
    <s v="TRANSF. TRIFASICO. CONVENC. 100 KVA, 6300 220 127 V"/>
    <n v="4"/>
    <n v="4582"/>
    <n v="18328"/>
    <n v="3"/>
    <x v="2"/>
    <s v="GUEVARA JOHANA"/>
    <n v="22945"/>
    <x v="3"/>
    <m/>
    <m/>
    <s v="28 oct: se realiza compra por catalogo electrónico_x000a_10 nov: se solicitan garantías, a espera de que los oferentes presenten"/>
    <n v="4"/>
    <n v="4582"/>
    <n v="18328"/>
    <s v="MODIFICADO"/>
    <n v="244"/>
    <m/>
    <m/>
    <m/>
    <m/>
  </r>
  <r>
    <x v="6"/>
    <m/>
    <n v="1456"/>
    <s v="SI"/>
    <s v="CONECTOR PARA ELBOW CONECTOR, PARA CABLE AISLADO DE 25 KV, 2 0 AWG6030318180"/>
    <s v="12103121217026102 "/>
    <n v="462110916"/>
    <s v="BIEN"/>
    <s v="Común"/>
    <x v="1"/>
    <s v="Normalizado"/>
    <s v="SUBASTA INVERSA ELECTRÓNICA"/>
    <s v="CONECTOR PARA ELBOW CONECTOR, PARA CABLE AISLADO DE 25 KV, 2 0 AWG"/>
    <n v="60"/>
    <n v="303"/>
    <n v="18180"/>
    <s v="1, 2"/>
    <x v="2"/>
    <s v="URBANO MARGARITA"/>
    <n v="22519"/>
    <x v="3"/>
    <m/>
    <m/>
    <s v="20 sep: se solicitó legalización de contrato"/>
    <m/>
    <m/>
    <n v="0"/>
    <m/>
    <m/>
    <m/>
    <m/>
    <m/>
    <m/>
  </r>
  <r>
    <x v="6"/>
    <m/>
    <n v="1457"/>
    <s v="SI"/>
    <s v="BARRA COBRE ELECTROLITICO RECTANGULAR DE 50 X 6 MM,  2 Pulg. X 1 4 Pulg. , LONGI120150,518060"/>
    <s v="7310031 "/>
    <n v="415120133"/>
    <s v="BIEN"/>
    <s v="Común"/>
    <x v="0"/>
    <s v="Normalizado"/>
    <s v="SUBASTA INVERSA ELECTRÓNICA"/>
    <s v="BARRA COBRE ELECTROLITICO RECTANGULAR DE 50 X 6 MM,  2 Pulg. X 1 4 Pulg. , LONGI"/>
    <n v="120"/>
    <n v="150.5"/>
    <n v="18060"/>
    <s v="1, 2"/>
    <x v="1"/>
    <m/>
    <m/>
    <x v="0"/>
    <m/>
    <m/>
    <m/>
    <m/>
    <m/>
    <n v="0"/>
    <m/>
    <m/>
    <m/>
    <m/>
    <m/>
    <m/>
  </r>
  <r>
    <x v="6"/>
    <m/>
    <n v="1458"/>
    <s v="SI"/>
    <s v="CABLE DE AL, CABLEADO, 600 V, TTU, 4 0 AWG, 19 HILOS70002,517500"/>
    <s v="12103121217026103 7310031 "/>
    <n v="463400115"/>
    <s v="BIEN"/>
    <s v="Común"/>
    <x v="1"/>
    <s v="Normalizado"/>
    <s v="SUBASTA INVERSA ELECTRÓNICA"/>
    <s v="CABLE DE AL, CABLEADO, 600 V, TTU, 4 0 AWG, 19 HILOS"/>
    <n v="7000"/>
    <n v="2.5"/>
    <n v="17500"/>
    <n v="3"/>
    <x v="2"/>
    <s v="LARCO DIMARY"/>
    <n v="22984"/>
    <x v="2"/>
    <m/>
    <m/>
    <m/>
    <n v="7000"/>
    <n v="2.5"/>
    <n v="17500"/>
    <s v="MODIFICADO"/>
    <n v="244"/>
    <m/>
    <m/>
    <m/>
    <m/>
  </r>
  <r>
    <x v="6"/>
    <m/>
    <n v="1460"/>
    <s v="SI"/>
    <s v="CONTACTOR TRIFASICO  FUERZA , BOBINA 120 V AC, 40 A, AC335049,3717279,5"/>
    <s v="7430031 "/>
    <n v="462120111"/>
    <s v="BIEN"/>
    <s v="Común"/>
    <x v="0"/>
    <s v="Normalizado"/>
    <s v="SUBASTA INVERSA ELECTRÓNICA"/>
    <s v="CONTACTOR TRIFASICO  FUERZA , BOBINA 120 V AC, 40 A, AC3"/>
    <n v="350"/>
    <n v="49.37"/>
    <n v="17279.5"/>
    <s v="1, 2"/>
    <x v="1"/>
    <m/>
    <m/>
    <x v="0"/>
    <m/>
    <m/>
    <m/>
    <m/>
    <m/>
    <n v="0"/>
    <m/>
    <m/>
    <m/>
    <m/>
    <m/>
    <m/>
  </r>
  <r>
    <x v="6"/>
    <m/>
    <n v="1461"/>
    <s v="SI"/>
    <s v="CARTUCHO FUSIBLE PARA BAJO VOLTAJE, TIPO NH TAMAÑO 2, 315 A30005,516500"/>
    <s v="7310031 "/>
    <n v="462120012"/>
    <s v="BIEN"/>
    <s v="Común"/>
    <x v="0"/>
    <s v="Normalizado"/>
    <s v="SUBASTA INVERSA ELECTRÓNICA"/>
    <s v="CARTUCHO FUSIBLE PARA BAJO VOLTAJE, TIPO NH TAMAÑO 2, 315 A"/>
    <n v="3000"/>
    <n v="5.5"/>
    <n v="16500"/>
    <n v="3"/>
    <x v="1"/>
    <m/>
    <m/>
    <x v="0"/>
    <m/>
    <m/>
    <m/>
    <m/>
    <m/>
    <n v="0"/>
    <s v="MODIFICADO"/>
    <n v="244"/>
    <m/>
    <m/>
    <m/>
    <m/>
  </r>
  <r>
    <x v="6"/>
    <m/>
    <n v="1462"/>
    <s v="SI"/>
    <s v="CONTRATACIÓN DE CONSULTORÍA PARA LA ACTUALIZACIÓN DEL ANÁLISIS DE PRECIOS UNITARIOS Y ESPECIFICACIONES TÉCNICAS PARA LOS ESTUDIOS Y DISEÑO DE RENOVACIÓN Y MODERNIZACIÓN DE REDES, OPTIMIZACIÓN ELÉCTRICA Y LUMÍNICA EN EL CENTRO HISTÓRICO DE QUITO.11600016000"/>
    <n v="7100056"/>
    <n v="831390121"/>
    <s v="CONSULTORÍA"/>
    <m/>
    <x v="0"/>
    <m/>
    <s v="CONTRATACIÓN DIRECTA"/>
    <s v="CONTRATACIÓN DE CONSULTORÍA PARA LA ACTUALIZACIÓN DEL ANÁLISIS DE PRECIOS UNITARIOS Y ESPECIFICACIONES TÉCNICAS PARA LOS ESTUDIOS Y DISEÑO DE RENOVACIÓN Y MODERNIZACIÓN DE REDES, OPTIMIZACIÓN ELÉCTRICA Y LUMÍNICA EN EL CENTRO HISTÓRICO DE QUITO."/>
    <n v="1"/>
    <n v="15062.26"/>
    <n v="15062.26"/>
    <n v="3"/>
    <x v="2"/>
    <s v="HURTADO JOSE"/>
    <n v="5640"/>
    <x v="2"/>
    <m/>
    <m/>
    <m/>
    <n v="1"/>
    <n v="15062.26"/>
    <n v="15062.26"/>
    <s v="MODIFICADO"/>
    <s v="212  0224"/>
    <d v="2021-11-25T00:00:00"/>
    <m/>
    <m/>
    <m/>
  </r>
  <r>
    <x v="6"/>
    <m/>
    <n v="1463"/>
    <s v="SI"/>
    <s v="TIRAFUSIBLE DE MEDIO VOLTAJE TIPO DUAL DE 0.4 A4000416000"/>
    <s v="7310031 7330031 "/>
    <n v="462110014"/>
    <s v="BIEN"/>
    <s v="Común"/>
    <x v="0"/>
    <s v="Normalizado"/>
    <s v="SUBASTA INVERSA ELECTRÓNICA"/>
    <s v="TIRAFUSIBLE DE MEDIO VOLTAJE TIPO DUAL DE 0.4 A"/>
    <n v="4000"/>
    <n v="4"/>
    <n v="16000"/>
    <s v="1, 2"/>
    <x v="2"/>
    <s v="ANDRADE OLGA"/>
    <n v="22558"/>
    <x v="3"/>
    <m/>
    <m/>
    <s v="Adjudicado -Registro de contrato (PORTAL)_x000a_"/>
    <m/>
    <m/>
    <n v="0"/>
    <m/>
    <m/>
    <m/>
    <m/>
    <m/>
    <m/>
  </r>
  <r>
    <x v="6"/>
    <m/>
    <n v="1464"/>
    <s v="SI"/>
    <s v="TIRAFUSIBLE DE MEDIO VOLTAJE TIPO DUAL DE 0.7 A4000416000"/>
    <s v="7310031 7330031 "/>
    <n v="462110014"/>
    <s v="BIEN"/>
    <s v="Común"/>
    <x v="0"/>
    <s v="Normalizado"/>
    <s v="SUBASTA INVERSA ELECTRÓNICA"/>
    <s v="TIRAFUSIBLE DE MEDIO VOLTAJE TIPO DUAL DE 0.7 A"/>
    <n v="4000"/>
    <n v="4"/>
    <n v="16000"/>
    <s v="1, 2"/>
    <x v="2"/>
    <s v="ANDRADE OLGA"/>
    <n v="22558"/>
    <x v="3"/>
    <m/>
    <m/>
    <s v="Adjudicado -Registro de contrato (PORTAL)_x000a_"/>
    <m/>
    <m/>
    <n v="0"/>
    <m/>
    <m/>
    <m/>
    <m/>
    <m/>
    <m/>
  </r>
  <r>
    <x v="6"/>
    <m/>
    <n v="1465"/>
    <s v="SI"/>
    <s v="TIRAFUSIBLE DE MEDIO VOLTAJE TIPO DUAL DE 1.3 A3900415600"/>
    <s v="7310031 7330031 "/>
    <n v="462110014"/>
    <s v="BIEN"/>
    <s v="Común"/>
    <x v="0"/>
    <s v="Normalizado"/>
    <s v="SUBASTA INVERSA ELECTRÓNICA"/>
    <s v="TIRAFUSIBLE DE MEDIO VOLTAJE TIPO DUAL DE 1.3 A"/>
    <n v="3900"/>
    <n v="4"/>
    <n v="15600"/>
    <s v="1, 2"/>
    <x v="2"/>
    <s v="ANDRADE OLGA"/>
    <n v="22558"/>
    <x v="3"/>
    <m/>
    <m/>
    <s v="Adjudicado -Registro de contrato (PORTAL)_x000a_"/>
    <m/>
    <m/>
    <n v="0"/>
    <m/>
    <m/>
    <m/>
    <m/>
    <m/>
    <m/>
  </r>
  <r>
    <x v="6"/>
    <m/>
    <n v="1466"/>
    <s v="SI"/>
    <s v="CONECTOR PARA ELBOW CONECTOR, PARA CABLE AISLADO DE 25 KV, 500 MCM4236215204"/>
    <s v="12103121217026102 "/>
    <n v="462110916"/>
    <s v="BIEN"/>
    <s v="Común"/>
    <x v="1"/>
    <s v="Normalizado"/>
    <s v="SUBASTA INVERSA ELECTRÓNICA"/>
    <s v="CONECTOR PARA ELBOW CONECTOR, PARA CABLE AISLADO DE 25 KV, 500 MCM"/>
    <n v="42"/>
    <n v="362"/>
    <n v="15204"/>
    <s v="1, 2"/>
    <x v="2"/>
    <s v="URBANO MARGARITA"/>
    <n v="22519"/>
    <x v="3"/>
    <m/>
    <m/>
    <s v="20 sep: se solicitó legalización de contrato"/>
    <m/>
    <m/>
    <n v="0"/>
    <m/>
    <m/>
    <m/>
    <m/>
    <m/>
    <m/>
  </r>
  <r>
    <x v="6"/>
    <m/>
    <n v="1467"/>
    <s v="SI"/>
    <s v="TIRAFUSIBLE DE MEDIO VOLTAJE TIPO DUAL DE 1.6 A3800415200"/>
    <s v="7310031 7330031 "/>
    <n v="462110014"/>
    <s v="BIEN"/>
    <s v="Común"/>
    <x v="0"/>
    <s v="Normalizado"/>
    <s v="SUBASTA INVERSA ELECTRÓNICA"/>
    <s v="TIRAFUSIBLE DE MEDIO VOLTAJE TIPO DUAL DE 1.6 A"/>
    <n v="3800"/>
    <n v="4"/>
    <n v="15200"/>
    <s v="1, 2"/>
    <x v="2"/>
    <s v="ANDRADE OLGA"/>
    <n v="22558"/>
    <x v="3"/>
    <m/>
    <m/>
    <s v="Adjudicado -Registro de contrato (PORTAL)_x000a_"/>
    <m/>
    <m/>
    <n v="0"/>
    <m/>
    <m/>
    <m/>
    <m/>
    <m/>
    <m/>
  </r>
  <r>
    <x v="6"/>
    <m/>
    <n v="1468"/>
    <s v="SI"/>
    <s v="TIRAFUSIBLE DE MEDIO VOLTAJE TIPO DUAL DE 0.6 A3600414400"/>
    <s v="7330031 "/>
    <n v="462110014"/>
    <s v="BIEN"/>
    <s v="Común"/>
    <x v="0"/>
    <s v="Normalizado"/>
    <s v="SUBASTA INVERSA ELECTRÓNICA"/>
    <s v="TIRAFUSIBLE DE MEDIO VOLTAJE TIPO DUAL DE 0.6 A"/>
    <n v="3600"/>
    <n v="4"/>
    <n v="14400"/>
    <s v="1, 2"/>
    <x v="2"/>
    <s v="ANDRADE OLGA"/>
    <n v="22558"/>
    <x v="3"/>
    <m/>
    <m/>
    <s v="Adjudicado -Registro de contrato (PORTAL)_x000a_"/>
    <m/>
    <m/>
    <n v="0"/>
    <m/>
    <m/>
    <m/>
    <m/>
    <m/>
    <m/>
  </r>
  <r>
    <x v="8"/>
    <m/>
    <n v="1469"/>
    <s v="SI"/>
    <s v="RADIO MÓVIL DIGITAL PARA VEHÍCULO, BANDA VHF: FRECUENCIA 136-174 MHZ Y_x000a_POTENCIA: 50W11130014300"/>
    <s v="1210120147100110"/>
    <n v="472200611"/>
    <s v="BIEN"/>
    <s v="Común"/>
    <x v="1"/>
    <m/>
    <s v="SUBASTA INVERSA ELECTRÓNICA"/>
    <s v="RADIO MÓVIL DIGITAL PARA VEHÍCULO, BANDA VHF: FRECUENCIA 136-174 MHZ Y_x000a_POTENCIA: 50W"/>
    <s v="11"/>
    <n v="1300"/>
    <n v="14300"/>
    <s v="2, 3"/>
    <x v="1"/>
    <m/>
    <n v="22717"/>
    <x v="3"/>
    <m/>
    <m/>
    <s v="Adjudicado - registro de contrato "/>
    <m/>
    <m/>
    <n v="0"/>
    <s v="INCLUSIÓN"/>
    <n v="98"/>
    <m/>
    <m/>
    <m/>
    <m/>
  </r>
  <r>
    <x v="6"/>
    <m/>
    <n v="1470"/>
    <s v="SI"/>
    <s v="TIRAFUSIBLE DE MEDIO VOLTAJE TIPO DUAL DE 1.0 A3400413600"/>
    <s v="7310031 7330031 "/>
    <n v="462110014"/>
    <s v="BIEN"/>
    <s v="Común"/>
    <x v="0"/>
    <s v="Normalizado"/>
    <s v="SUBASTA INVERSA ELECTRÓNICA"/>
    <s v="TIRAFUSIBLE DE MEDIO VOLTAJE TIPO DUAL DE 1.0 A"/>
    <n v="3400"/>
    <n v="4"/>
    <n v="13600"/>
    <s v="1, 2"/>
    <x v="2"/>
    <s v="ANDRADE OLGA"/>
    <n v="22558"/>
    <x v="3"/>
    <m/>
    <m/>
    <s v="Adjudicado -Registro de contrato (PORTAL)_x000a_"/>
    <m/>
    <m/>
    <n v="0"/>
    <m/>
    <m/>
    <m/>
    <m/>
    <m/>
    <m/>
  </r>
  <r>
    <x v="6"/>
    <m/>
    <n v="1471"/>
    <s v="SI"/>
    <s v="TIRAFUSIBLE DE MEDIO VOLTAJE TIPO DUAL DE 2.1 A3400413600"/>
    <s v="7310031 7330031 "/>
    <n v="462110014"/>
    <s v="BIEN"/>
    <s v="Común"/>
    <x v="0"/>
    <s v="Normalizado"/>
    <s v="SUBASTA INVERSA ELECTRÓNICA"/>
    <s v="TIRAFUSIBLE DE MEDIO VOLTAJE TIPO DUAL DE 2.1 A"/>
    <n v="3400"/>
    <n v="4"/>
    <n v="13600"/>
    <s v="1, 2"/>
    <x v="2"/>
    <s v="ANDRADE OLGA"/>
    <n v="22558"/>
    <x v="3"/>
    <m/>
    <m/>
    <s v="Adjudicado -Registro de contrato (PORTAL)_x000a_"/>
    <m/>
    <m/>
    <n v="0"/>
    <m/>
    <m/>
    <m/>
    <m/>
    <m/>
    <m/>
  </r>
  <r>
    <x v="6"/>
    <m/>
    <n v="1472"/>
    <s v="SI"/>
    <s v="BATERIA DE 12 V. 26 A HR. 6 CELDAS, RECARGABLE12011213440"/>
    <s v="7310031 "/>
    <n v="464200014"/>
    <s v="BIEN"/>
    <s v="Común"/>
    <x v="0"/>
    <s v="Normalizado"/>
    <s v="SUBASTA INVERSA ELECTRÓNICA"/>
    <s v="BATERIA DE 12 V. 26 A HR. 6 CELDAS, RECARGABLE"/>
    <n v="120"/>
    <n v="112"/>
    <n v="13440"/>
    <s v="1, 2"/>
    <x v="1"/>
    <m/>
    <m/>
    <x v="0"/>
    <m/>
    <m/>
    <m/>
    <m/>
    <m/>
    <n v="0"/>
    <m/>
    <m/>
    <m/>
    <m/>
    <m/>
    <m/>
  </r>
  <r>
    <x v="6"/>
    <m/>
    <n v="1473"/>
    <s v="SI"/>
    <s v="CAJA DE DISTRIBUCION DE ACOMETIDAS AEREAS TRIFASICAS 210 121 V, 4 HILO2006613200"/>
    <s v="12103121217026103 "/>
    <n v="46220001"/>
    <s v="BIEN"/>
    <s v="Común"/>
    <x v="1"/>
    <s v="Normalizado"/>
    <s v="SUBASTA INVERSA ELECTRÓNICA"/>
    <s v="CAJA DE DISTRIBUCION DE ACOMETIDAS AEREAS TRIFASICAS 210 121 V, 4 HILO"/>
    <n v="200"/>
    <n v="66"/>
    <n v="13200"/>
    <s v="1, 2"/>
    <x v="1"/>
    <m/>
    <m/>
    <x v="0"/>
    <m/>
    <m/>
    <m/>
    <m/>
    <m/>
    <n v="0"/>
    <m/>
    <m/>
    <m/>
    <m/>
    <m/>
    <m/>
  </r>
  <r>
    <x v="6"/>
    <m/>
    <n v="1474"/>
    <s v="SI"/>
    <s v="CARTUCHO FUSIBLE PARA BAJO VOLTAJE, TIPO NH TAMAÑO 1, 50 A27004,8313041"/>
    <s v="12103121217026103 7330031 "/>
    <n v="462120012"/>
    <s v="BIEN"/>
    <s v="Común"/>
    <x v="1"/>
    <s v="Normalizado"/>
    <s v="SUBASTA INVERSA ELECTRÓNICA"/>
    <s v="CARTUCHO FUSIBLE PARA BAJO VOLTAJE, TIPO NH TAMAÑO 1, 50 A"/>
    <n v="2700"/>
    <n v="4.83"/>
    <n v="13041"/>
    <n v="3"/>
    <x v="2"/>
    <s v="HURTADO JOSE"/>
    <n v="22938"/>
    <x v="2"/>
    <m/>
    <m/>
    <m/>
    <n v="2700"/>
    <n v="4.83"/>
    <n v="13041"/>
    <s v="MODIFICADO"/>
    <n v="244"/>
    <m/>
    <m/>
    <m/>
    <m/>
  </r>
  <r>
    <x v="6"/>
    <m/>
    <n v="1475"/>
    <s v="SI"/>
    <s v="GRAPA ALEACION AL, TERMINAL APERNADA TIPO PISTOLA, DOS PERNOS, 2 AWG  10001313000"/>
    <s v="12103121217026103 "/>
    <n v="4299905229"/>
    <s v="BIEN"/>
    <s v="Común"/>
    <x v="1"/>
    <s v="Normalizado"/>
    <s v="SUBASTA INVERSA ELECTRÓNICA"/>
    <s v="GRAPA ALEACION AL, TERMINAL APERNADA TIPO PISTOLA, DOS PERNOS, 2 AWG  "/>
    <n v="1000"/>
    <n v="13"/>
    <n v="13000"/>
    <s v="1, 2"/>
    <x v="1"/>
    <m/>
    <m/>
    <x v="0"/>
    <m/>
    <m/>
    <m/>
    <m/>
    <m/>
    <n v="0"/>
    <m/>
    <m/>
    <m/>
    <m/>
    <m/>
    <m/>
  </r>
  <r>
    <x v="6"/>
    <m/>
    <n v="1476"/>
    <s v="SI"/>
    <s v="EMPALME DE COMPRESION DE COBRE NO. 4 0 AWG20006,4512900"/>
    <s v="7310031 "/>
    <n v="462110521"/>
    <s v="BIEN"/>
    <s v="Común"/>
    <x v="0"/>
    <s v="Normalizado"/>
    <s v="SUBASTA INVERSA ELECTRÓNICA"/>
    <s v="EMPALME DE COMPRESION DE COBRE NO. 4 0 AWG"/>
    <n v="2000"/>
    <n v="6.45"/>
    <n v="12900"/>
    <n v="3"/>
    <x v="2"/>
    <s v="TIPANTA TANIA"/>
    <n v="22955"/>
    <x v="2"/>
    <m/>
    <m/>
    <s v="11/11/2021: Área usuaria no remite Información preparatoria"/>
    <n v="2000"/>
    <n v="6.45"/>
    <n v="12900"/>
    <s v="MODIFICADO"/>
    <n v="244"/>
    <m/>
    <m/>
    <m/>
    <m/>
  </r>
  <r>
    <x v="3"/>
    <m/>
    <n v="1477"/>
    <s v="SI"/>
    <s v="TERMINAL DE COMPRESIÓN RECTO DE CU SN ESTÁNDAR, 1 PERFORACIÓN  TIPO OJ13009,7512675"/>
    <s v="121033114750470 121033614750520 121033714750530 121033814750540 "/>
    <n v="462110521"/>
    <s v="BIEN"/>
    <s v="Común"/>
    <x v="1"/>
    <s v="Normalizado"/>
    <s v="SUBASTA INVERSA ELECTRÓNICA"/>
    <s v="TERMINAL DE COMPRESIÓN RECTO DE CU SN ESTÁNDAR, 1 PERFORACIÓN  TIPO OJ"/>
    <n v="1600"/>
    <n v="14.9"/>
    <m/>
    <n v="3"/>
    <x v="1"/>
    <m/>
    <m/>
    <x v="1"/>
    <m/>
    <m/>
    <m/>
    <m/>
    <m/>
    <n v="0"/>
    <s v="ELIMINADO"/>
    <s v="32 0138"/>
    <d v="2021-10-29T00:00:00"/>
    <m/>
    <m/>
    <m/>
  </r>
  <r>
    <x v="6"/>
    <m/>
    <n v="1477"/>
    <s v="SI"/>
    <s v="TERMINAL DE COMPRESIÓN RECTO DE CU SN ESTÁNDAR, 1 PERFORACIÓN  TIPO OJ13009,7512675"/>
    <s v="12103121217026103 7310031 "/>
    <n v="462110521"/>
    <s v="BIEN"/>
    <s v="Común"/>
    <x v="1"/>
    <s v="Normalizado"/>
    <s v="SUBASTA INVERSA ELECTRÓNICA"/>
    <s v="TERMINAL DE COMPRESIÓN RECTO DE CU SN ESTÁNDAR, 1 PERFORACIÓN  TIPO OJ"/>
    <n v="1300"/>
    <n v="9.75"/>
    <n v="12675"/>
    <n v="3"/>
    <x v="1"/>
    <m/>
    <m/>
    <x v="0"/>
    <m/>
    <m/>
    <m/>
    <m/>
    <m/>
    <n v="0"/>
    <s v="MODIFICADO"/>
    <n v="244"/>
    <m/>
    <m/>
    <m/>
    <m/>
  </r>
  <r>
    <x v="6"/>
    <m/>
    <n v="1477"/>
    <s v="SI"/>
    <s v="TERMINAL DE COMPRESIÓN RECTO DE CU SN ESTÁNDAR, 1 PERFORACIÓN  TIPO OJ13009,7512675"/>
    <s v="12103121217026103 7310031 "/>
    <n v="462110521"/>
    <s v="BIEN"/>
    <s v="Común"/>
    <x v="1"/>
    <s v="Normalizado"/>
    <s v="ÍNFIMA CUANTÍA"/>
    <s v="TERMINAL DE COMPRESIÓN RECTO DE CU SN ESTÁNDAR, 1 PERFORACIÓN  TIPO OJ"/>
    <n v="600"/>
    <n v="8.5"/>
    <n v="5100"/>
    <n v="3"/>
    <x v="1"/>
    <m/>
    <m/>
    <x v="0"/>
    <m/>
    <m/>
    <m/>
    <m/>
    <m/>
    <n v="0"/>
    <s v="MODIFICADO"/>
    <n v="244"/>
    <m/>
    <m/>
    <m/>
    <m/>
  </r>
  <r>
    <x v="6"/>
    <m/>
    <n v="1477"/>
    <s v="SI"/>
    <s v="TERMINAL DE COMPRESIÓN RECTO DE CU SN ESTÁNDAR, 1 PERFORACIÓN  TIPO OJ13009,7512675"/>
    <s v="12103121217026103 7310031 "/>
    <n v="462110521"/>
    <s v="BIEN"/>
    <s v="Común"/>
    <x v="1"/>
    <s v="Normalizado"/>
    <s v="ÍNFIMA CUANTÍA"/>
    <s v="TERMINAL DE COMPRESIÓN RECTO DE CU SN ESTÁNDAR, 1 PERFORACIÓN  TIPO OJ"/>
    <n v="500"/>
    <n v="5.75"/>
    <n v="2875"/>
    <n v="3"/>
    <x v="1"/>
    <m/>
    <n v="22979"/>
    <x v="8"/>
    <m/>
    <m/>
    <m/>
    <n v="500"/>
    <n v="5.75"/>
    <n v="2875"/>
    <s v="MODIFICADO"/>
    <n v="244"/>
    <m/>
    <m/>
    <m/>
    <m/>
  </r>
  <r>
    <x v="6"/>
    <m/>
    <n v="1477"/>
    <s v="SI"/>
    <s v="TERMINAL DE COMPRESIÓN RECTO DE CU SN ESTÁNDAR, 1 PERFORACIÓN  TIPO OJ13009,7512675"/>
    <s v="7310031 "/>
    <n v="462110521"/>
    <s v="BIEN"/>
    <s v="Común"/>
    <x v="0"/>
    <s v="Normalizado"/>
    <s v="ÍNFIMA CUANTÍA"/>
    <s v="TERMINAL DE COMPRESIÓN RECTO DE CU SN ESTÁNDAR, 1 PERFORACIÓN  TIPO OJ"/>
    <n v="400"/>
    <n v="4.75"/>
    <n v="1900"/>
    <n v="3"/>
    <x v="1"/>
    <m/>
    <n v="22979"/>
    <x v="8"/>
    <m/>
    <m/>
    <m/>
    <n v="400"/>
    <n v="4.75"/>
    <n v="1900"/>
    <s v="MODIFICADO"/>
    <n v="244"/>
    <m/>
    <m/>
    <m/>
    <m/>
  </r>
  <r>
    <x v="6"/>
    <m/>
    <n v="1477"/>
    <s v="SI"/>
    <s v="TERMINAL DE COMPRESIÓN RECTO DE CU SN ESTÁNDAR, 1 PERFORACIÓN  TIPO OJ13009,7512675"/>
    <s v="7310031 "/>
    <n v="462110521"/>
    <s v="BIEN"/>
    <s v="Común"/>
    <x v="0"/>
    <s v="Normalizado"/>
    <s v="ÍNFIMA CUANTÍA"/>
    <s v="TERMINAL DE COMPRESIÓN RECTO DE CU SN ESTÁNDAR, 1 PERFORACIÓN  TIPO OJ"/>
    <n v="400"/>
    <n v="4"/>
    <n v="1600"/>
    <n v="3"/>
    <x v="1"/>
    <m/>
    <m/>
    <x v="0"/>
    <m/>
    <m/>
    <m/>
    <m/>
    <m/>
    <n v="0"/>
    <s v="MODIFICADO"/>
    <n v="244"/>
    <m/>
    <m/>
    <m/>
    <m/>
  </r>
  <r>
    <x v="6"/>
    <m/>
    <n v="1477"/>
    <s v="SI"/>
    <s v="TERMINAL DE COMPRESIÓN RECTO DE CU SN ESTÁNDAR, 1 PERFORACIÓN  TIPO OJ13009,7512675"/>
    <s v="7310031 "/>
    <n v="462110521"/>
    <s v="BIEN"/>
    <s v="Común"/>
    <x v="0"/>
    <s v="Normalizado"/>
    <s v="ÍNFIMA CUANTÍA"/>
    <s v="TERMINAL DE COMPRESIÓN RECTO DE CU SN ESTÁNDAR, 1 PERFORACIÓN  TIPO OJ"/>
    <n v="400"/>
    <n v="3.25"/>
    <n v="1300"/>
    <n v="3"/>
    <x v="1"/>
    <m/>
    <m/>
    <x v="0"/>
    <m/>
    <m/>
    <m/>
    <m/>
    <m/>
    <n v="0"/>
    <s v="MODIFICADO"/>
    <n v="244"/>
    <m/>
    <m/>
    <m/>
    <m/>
  </r>
  <r>
    <x v="6"/>
    <m/>
    <n v="1478"/>
    <s v="SI"/>
    <s v="CARTUCHO FUSIBLE PARA BAJO VOLTAJE, TIPO NH TAMAÑO 2, 250 A26684,7512673"/>
    <s v="7310031 "/>
    <n v="462120012"/>
    <s v="BIEN"/>
    <s v="Común"/>
    <x v="0"/>
    <s v="Normalizado"/>
    <s v="SUBASTA INVERSA ELECTRÓNICA"/>
    <s v="CARTUCHO FUSIBLE PARA BAJO VOLTAJE, TIPO NH TAMAÑO 2, 250 A"/>
    <n v="2668"/>
    <n v="4.75"/>
    <n v="12673"/>
    <n v="3"/>
    <x v="1"/>
    <m/>
    <m/>
    <x v="0"/>
    <m/>
    <m/>
    <m/>
    <m/>
    <m/>
    <n v="0"/>
    <s v="MODIFICADO"/>
    <n v="244"/>
    <m/>
    <m/>
    <m/>
    <m/>
  </r>
  <r>
    <x v="6"/>
    <m/>
    <n v="1479"/>
    <s v="SI"/>
    <s v="CONDUCTOR DE ALUMINIO DESNUDO, CABLEADO, AAC, 2 AWG, 7 HILOS230000,5512650"/>
    <s v="12103121217026103 7330031 "/>
    <n v="429420117"/>
    <s v="BIEN"/>
    <s v="Común"/>
    <x v="1"/>
    <s v="Normalizado"/>
    <s v="CATÁLOGO ELECTRÓNICO"/>
    <s v="CONDUCTOR DE ALUMINIO DESNUDO, CABLEADO, AAC, 2 AWG, 7 HILOS"/>
    <n v="23000"/>
    <n v="0.55000000000000004"/>
    <n v="12650.000000000002"/>
    <s v="1, 2"/>
    <x v="2"/>
    <s v="ANDRADE OLGA"/>
    <n v="22546"/>
    <x v="3"/>
    <m/>
    <m/>
    <s v="Emisión de orden de compra"/>
    <m/>
    <m/>
    <n v="0"/>
    <m/>
    <m/>
    <m/>
    <m/>
    <m/>
    <m/>
  </r>
  <r>
    <x v="6"/>
    <m/>
    <n v="1480"/>
    <s v="SI"/>
    <s v="RETENEDOR TERMINAL PREFORMADO PARA RETENER CABLE ASC Y O ACSR NO. 3 0 2500512500"/>
    <s v="12103121217026103 7330031 "/>
    <n v="412660012"/>
    <s v="BIEN"/>
    <s v="Común"/>
    <x v="1"/>
    <s v="Normalizado"/>
    <s v="SUBASTA INVERSA ELECTRÓNICA"/>
    <s v="RETENEDOR TERMINAL PREFORMADO PARA RETENER CABLE ASC Y O ACSR NO. 3 0 "/>
    <n v="2500"/>
    <n v="5"/>
    <n v="12500"/>
    <s v="1, 2"/>
    <x v="1"/>
    <m/>
    <m/>
    <x v="0"/>
    <m/>
    <m/>
    <m/>
    <m/>
    <m/>
    <n v="0"/>
    <m/>
    <m/>
    <m/>
    <m/>
    <m/>
    <m/>
  </r>
  <r>
    <x v="6"/>
    <m/>
    <n v="1481"/>
    <s v="SI"/>
    <s v="MOLDE SUELDA EXOTERMICA VARILLA 5 8 Pulg.   CABLE TERMINAL NO. 2 AWG9413212408"/>
    <s v="7310031 7330031 "/>
    <n v="379900111"/>
    <s v="BIEN"/>
    <s v="Común"/>
    <x v="0"/>
    <s v="Normalizado"/>
    <s v="SUBASTA INVERSA ELECTRÓNICA"/>
    <s v="MOLDE SUELDA EXOTERMICA VARILLA 5 8 Pulg.   CABLE TERMINAL NO. 2 AWG"/>
    <n v="94"/>
    <n v="132"/>
    <n v="12408"/>
    <s v="1, 2"/>
    <x v="1"/>
    <m/>
    <m/>
    <x v="0"/>
    <m/>
    <m/>
    <m/>
    <m/>
    <m/>
    <n v="0"/>
    <m/>
    <m/>
    <m/>
    <m/>
    <m/>
    <m/>
  </r>
  <r>
    <x v="6"/>
    <m/>
    <n v="1482"/>
    <s v="SI"/>
    <s v="TIRAFUSIBLE DE MEDIO VOLTAJE TIPO DUAL DE 1.4 A3000412000"/>
    <s v="7330031 "/>
    <n v="462110014"/>
    <s v="BIEN"/>
    <s v="Común"/>
    <x v="0"/>
    <s v="Normalizado"/>
    <s v="SUBASTA INVERSA ELECTRÓNICA"/>
    <s v="TIRAFUSIBLE DE MEDIO VOLTAJE TIPO DUAL DE 1.4 A"/>
    <n v="3000"/>
    <n v="4"/>
    <n v="12000"/>
    <s v="1, 2"/>
    <x v="2"/>
    <s v="ANDRADE OLGA"/>
    <n v="22558"/>
    <x v="3"/>
    <m/>
    <m/>
    <s v="Adjudicado -Registro de contrato (PORTAL)_x000a_"/>
    <m/>
    <m/>
    <n v="0"/>
    <m/>
    <m/>
    <m/>
    <m/>
    <m/>
    <m/>
  </r>
  <r>
    <x v="6"/>
    <m/>
    <n v="1483"/>
    <s v="SI"/>
    <s v="CINTA ELECTRICA DE MALLA DE COBRE ESTAÑADO PARA BLINDAJE, 25 MM ANCHO 7001711900"/>
    <s v="12103121217026103 7310031 "/>
    <n v="415130111"/>
    <s v="BIEN"/>
    <s v="Común"/>
    <x v="1"/>
    <s v="Normalizado"/>
    <s v="SUBASTA INVERSA ELECTRÓNICA"/>
    <s v="CINTA ELECTRICA DE MALLA DE COBRE ESTAÑADO PARA BLINDAJE, 25 MM ANCHO "/>
    <n v="700"/>
    <n v="17"/>
    <n v="11900"/>
    <s v="1, 2"/>
    <x v="2"/>
    <s v="LARCO DIMARY"/>
    <n v="22552"/>
    <x v="3"/>
    <m/>
    <m/>
    <s v="29 junio 2021 se notifica al administrador del contrato el estado de proceso en Ejecución del contrato para que continue la etapa contractual"/>
    <m/>
    <m/>
    <n v="0"/>
    <m/>
    <m/>
    <m/>
    <m/>
    <m/>
    <m/>
  </r>
  <r>
    <x v="6"/>
    <m/>
    <n v="1484"/>
    <s v="SI"/>
    <s v="TRANSF. MONOF. AUTOPROT.  CSP  15 KVA, 22860 GRDY 13200   120 240 V, 18148511880"/>
    <s v="12103121217026103 "/>
    <n v="4612100148"/>
    <s v="BIEN"/>
    <s v="Común"/>
    <x v="1"/>
    <s v="Normalizado"/>
    <s v="CATÁLOGO ELECTRÓNICO"/>
    <s v="TRANSF. MONOF. AUTOPROT.  CSP  15 KVA, 22860 GRDY 13200   120 240 V, 1"/>
    <n v="8"/>
    <n v="1485"/>
    <n v="11880"/>
    <n v="3"/>
    <x v="2"/>
    <s v="GUEVARA JOHANA"/>
    <n v="22945"/>
    <x v="3"/>
    <m/>
    <m/>
    <s v="28 oct: se realiza compra por catalogo electrónico_x000a_10 nov: se solicitan garantías, a espera de que los oferentes presenten"/>
    <n v="8"/>
    <n v="1485"/>
    <n v="11880"/>
    <s v="MODIFICADO"/>
    <n v="244"/>
    <m/>
    <m/>
    <m/>
    <m/>
  </r>
  <r>
    <x v="6"/>
    <m/>
    <n v="1485"/>
    <s v="SI"/>
    <s v="TRANSF. MONOFAS. PEDESTAL, 25 KVA, 22860 GRDY 13200   120 240, POLARID52342,5811712,9"/>
    <s v="12103121217026103 "/>
    <n v="4612100121"/>
    <s v="BIEN"/>
    <s v="Común"/>
    <x v="1"/>
    <s v="Normalizado"/>
    <s v="SUBASTA INVERSA ELECTRÓNICA"/>
    <s v="TRANSF. MONOFAS. PEDESTAL, 25 KVA, 22860 GRDY 13200   120 240, POLARID"/>
    <n v="5"/>
    <n v="2342.58"/>
    <n v="11712.9"/>
    <s v="1, 2"/>
    <x v="1"/>
    <m/>
    <m/>
    <x v="0"/>
    <m/>
    <m/>
    <m/>
    <m/>
    <m/>
    <n v="0"/>
    <m/>
    <m/>
    <m/>
    <m/>
    <m/>
    <m/>
  </r>
  <r>
    <x v="6"/>
    <m/>
    <n v="1486"/>
    <s v="SI"/>
    <s v="CINTA ELÉCTRICA SEMICONDUCTIVA DE MEDIA  TENSIÓN, 19 MM ANCHO, 4.6 MET100011,711700"/>
    <s v="12103121217026103 7310031 "/>
    <n v="3692000118"/>
    <s v="BIEN"/>
    <s v="Común"/>
    <x v="1"/>
    <s v="Normalizado"/>
    <s v="SUBASTA INVERSA ELECTRÓNICA"/>
    <s v="CINTA ELÉCTRICA SEMICONDUCTIVA DE MEDIA  TENSIÓN, 19 MM ANCHO, 4.6 MET"/>
    <n v="1000"/>
    <n v="11.7"/>
    <n v="11700"/>
    <n v="3"/>
    <x v="2"/>
    <s v="LARCO DIMARY"/>
    <n v="22952"/>
    <x v="7"/>
    <m/>
    <m/>
    <s v="10 noviembre 2021 se envía al área para legalización de documentos"/>
    <m/>
    <m/>
    <n v="0"/>
    <s v="MODIFICADO"/>
    <n v="244"/>
    <m/>
    <m/>
    <m/>
    <m/>
  </r>
  <r>
    <x v="6"/>
    <m/>
    <n v="1487"/>
    <s v="SI"/>
    <s v="CABLE DE AL, CABLEADO, 600 V, TTU, 2 0 AWG, 19 HILOS.46682,511670"/>
    <s v="12103121217026103 7310031 "/>
    <n v="463400115"/>
    <s v="BIEN"/>
    <s v="Común"/>
    <x v="1"/>
    <s v="Normalizado"/>
    <s v="SUBASTA INVERSA ELECTRÓNICA"/>
    <s v="CABLE DE AL, CABLEADO, 600 V, TTU, 2 0 AWG, 19 HILOS."/>
    <n v="4668"/>
    <n v="2.5"/>
    <n v="11670"/>
    <n v="3"/>
    <x v="2"/>
    <s v="LARCO DIMARY"/>
    <n v="22984"/>
    <x v="2"/>
    <m/>
    <m/>
    <m/>
    <n v="4668"/>
    <n v="2.5"/>
    <n v="11670"/>
    <s v="MODIFICADO"/>
    <n v="244"/>
    <m/>
    <m/>
    <m/>
    <m/>
  </r>
  <r>
    <x v="6"/>
    <m/>
    <n v="1488"/>
    <s v="SI"/>
    <s v="CONDUCTOR DE COBRE DESNUDO, CABLEADO, SUAVE, 1 0 AWG, 19 HILOS20005,7511500"/>
    <s v="7310031 "/>
    <n v="429420018"/>
    <s v="BIEN"/>
    <s v="Común"/>
    <x v="0"/>
    <s v="Normalizado"/>
    <s v="CATÁLOGO ELECTRÓNICO"/>
    <s v="CONDUCTOR DE COBRE DESNUDO, CABLEADO, SUAVE, 1 0 AWG, 19 HILOS"/>
    <n v="2000"/>
    <n v="5.75"/>
    <n v="11500"/>
    <n v="3"/>
    <x v="2"/>
    <s v="UQUILLAS JAVIER"/>
    <n v="22937"/>
    <x v="3"/>
    <m/>
    <s v="Orden de Compra en estado REVISADO, no hay mas acciones que ejecutar por parte del Analista"/>
    <m/>
    <n v="2000"/>
    <n v="5.75"/>
    <n v="11500"/>
    <s v="MODIFICADO"/>
    <n v="244"/>
    <m/>
    <m/>
    <m/>
    <m/>
  </r>
  <r>
    <x v="6"/>
    <m/>
    <n v="1489"/>
    <s v="SI"/>
    <s v="CARTUCHO FUSIBLE PARA BAJO VOLTAJE, TIPO NH TAMAÑO 2, 400 A20005,7511500"/>
    <s v="7310031 "/>
    <n v="462120012"/>
    <s v="BIEN"/>
    <s v="Común"/>
    <x v="0"/>
    <s v="Normalizado"/>
    <s v="SUBASTA INVERSA ELECTRÓNICA"/>
    <s v="CARTUCHO FUSIBLE PARA BAJO VOLTAJE, TIPO NH TAMAÑO 2, 400 A"/>
    <n v="2000"/>
    <n v="5.75"/>
    <n v="11500"/>
    <n v="3"/>
    <x v="1"/>
    <m/>
    <m/>
    <x v="0"/>
    <m/>
    <m/>
    <m/>
    <m/>
    <m/>
    <n v="0"/>
    <s v="MODIFICADO"/>
    <n v="244"/>
    <m/>
    <m/>
    <m/>
    <m/>
  </r>
  <r>
    <x v="6"/>
    <m/>
    <n v="1490"/>
    <s v="SI"/>
    <s v="GRAPA DERIVACION CALIENTE CU EST. NO. 8   2 0 AWG Y 8   2 0 AWG100011,3811380"/>
    <s v="12103121217026103 "/>
    <n v="4299905229"/>
    <s v="BIEN"/>
    <s v="Común"/>
    <x v="1"/>
    <s v="Normalizado"/>
    <s v="SUBASTA INVERSA ELECTRÓNICA"/>
    <s v="GRAPA DERIVACION CALIENTE CU EST. NO. 8   2 0 AWG Y 8   2 0 AWG"/>
    <n v="1000"/>
    <n v="11.38"/>
    <n v="11380"/>
    <n v="3"/>
    <x v="2"/>
    <s v="GUEVARA JOHANA"/>
    <n v="22961"/>
    <x v="5"/>
    <m/>
    <m/>
    <s v="22 10 2021: Se solicita documentacion para revision"/>
    <n v="1000"/>
    <n v="11.38"/>
    <n v="11380"/>
    <s v="MODIFICADO"/>
    <n v="244"/>
    <m/>
    <m/>
    <m/>
    <m/>
  </r>
  <r>
    <x v="6"/>
    <m/>
    <n v="1491"/>
    <s v="SI"/>
    <s v="CONDUCTOR DE COBRE DESNUDO, CABLEADO, SUAVE, 4 0 AWG, 19 HILOS100011,3511350"/>
    <s v="12103121217026103 "/>
    <n v="4294200111"/>
    <s v="BIEN"/>
    <s v="Común"/>
    <x v="1"/>
    <s v="Normalizado"/>
    <s v="CATÁLOGO ELECTRÓNICO"/>
    <s v="CONDUCTOR DE COBRE DESNUDO, CABLEADO, SUAVE, 4 0 AWG, 19 HILOS"/>
    <n v="1000"/>
    <n v="11.35"/>
    <n v="11350"/>
    <n v="3"/>
    <x v="2"/>
    <s v="UQUILLAS JAVIER"/>
    <n v="22937"/>
    <x v="3"/>
    <m/>
    <s v="Orden de Compra en estado REVISADO, no hay mas acciones que ejecutar por parte del Analista"/>
    <m/>
    <n v="1000"/>
    <n v="11.35"/>
    <n v="11350"/>
    <s v="MODIFICADO"/>
    <n v="244"/>
    <m/>
    <m/>
    <m/>
    <m/>
  </r>
  <r>
    <x v="3"/>
    <m/>
    <n v="1491"/>
    <s v="SI"/>
    <s v="CONDUCTOR DE COBRE DESNUDO, CABLEADO, SUAVE, 4 0 AWG, 19 HILOS100011,3511350"/>
    <s v="121032614750420 121033114750470 121033714750530 121033814750540 121035414750700 "/>
    <n v="4294200111"/>
    <s v="BIEN"/>
    <s v="Común"/>
    <x v="1"/>
    <s v="Normalizado"/>
    <s v="CATÁLOGO ELECTRÓNICO"/>
    <s v="CONDUCTOR DE COBRE DESNUDO, CABLEADO, SUAVE, 4 0 AWG, 19 HILOS"/>
    <n v="10000"/>
    <n v="11.35"/>
    <n v="113500"/>
    <s v="1, 2"/>
    <x v="2"/>
    <s v="TIPANTA TANIA"/>
    <n v="22608"/>
    <x v="3"/>
    <m/>
    <m/>
    <s v="CE-20210002005528 ELECTROCABLES CA_x000a_CE-20210002005580 ECUACABLE SA"/>
    <m/>
    <m/>
    <n v="0"/>
    <m/>
    <m/>
    <m/>
    <m/>
    <m/>
    <m/>
  </r>
  <r>
    <x v="6"/>
    <m/>
    <n v="1492"/>
    <s v="SI"/>
    <s v="TRANSF. MONOF. AUTOPROT  CSP , 25 KVA, 6300   120 240 V, 2B  MV , 3B  TRANSF. MONOF._x000a_AUTOPROT (CSP), 25 KVA,_x000a_6300 - 120/240 V, 2B (MV),_x000a_3B (BV), +1/-3X2.5%6186011160"/>
    <s v="7310031 "/>
    <n v="46121001101"/>
    <s v="BIEN"/>
    <s v="Común"/>
    <x v="0"/>
    <s v="Normalizado"/>
    <s v="CATÁLOGO ELECTRÓNICO"/>
    <s v="TRANSF. MONOF. AUTOPROT  CSP , 25 KVA, 6300   120 240 V, 2B  MV , 3B  TRANSF. MONOF._x000a_AUTOPROT (CSP), 25 KVA,_x000a_6300 - 120/240 V, 2B (MV),_x000a_3B (BV), +1/-3X2.5%"/>
    <n v="6"/>
    <n v="1860"/>
    <n v="11160"/>
    <n v="3"/>
    <x v="2"/>
    <s v="GUEVARA JOHANA"/>
    <n v="22945"/>
    <x v="3"/>
    <m/>
    <m/>
    <s v="28 oct: se realiza compra por catalogo electrónico_x000a_10 nov: se solicitan garantías, a espera de que los oferentes presenten"/>
    <n v="6"/>
    <n v="1860"/>
    <n v="11160"/>
    <s v="MODIFICADO"/>
    <s v="98  244"/>
    <m/>
    <m/>
    <m/>
    <m/>
  </r>
  <r>
    <x v="6"/>
    <m/>
    <n v="1493"/>
    <s v="SI"/>
    <s v="TECLE DE FAJA DE NYLON, TIPO RACHET, CAPACIDAD 1 TONELADA1861110998"/>
    <s v="1210120147100110 "/>
    <n v="442320932"/>
    <s v="BIEN"/>
    <s v="Común"/>
    <x v="1"/>
    <s v="Normalizado"/>
    <s v="SUBASTA INVERSA ELECTRÓNICA"/>
    <s v="TECLE DE FAJA DE NYLON, TIPO RACHET, CAPACIDAD 1 TONELADA"/>
    <n v="18"/>
    <n v="611"/>
    <n v="10998"/>
    <s v="1, 2"/>
    <x v="1"/>
    <m/>
    <m/>
    <x v="0"/>
    <m/>
    <m/>
    <m/>
    <m/>
    <m/>
    <n v="0"/>
    <m/>
    <m/>
    <m/>
    <m/>
    <m/>
    <m/>
  </r>
  <r>
    <x v="6"/>
    <m/>
    <n v="1494"/>
    <s v="SI"/>
    <s v="DRON CON CAMARA DE VIDEO3361010830"/>
    <s v="1210120147100110 "/>
    <n v="482200014"/>
    <s v="BIEN"/>
    <s v="Común"/>
    <x v="1"/>
    <s v="Normalizado"/>
    <s v="SUBASTA INVERSA ELECTRÓNICA"/>
    <s v="DRON CON CAMARA DE VIDEO"/>
    <n v="3"/>
    <n v="3610"/>
    <n v="10830"/>
    <s v="1, 2"/>
    <x v="1"/>
    <m/>
    <m/>
    <x v="0"/>
    <m/>
    <m/>
    <m/>
    <m/>
    <m/>
    <n v="0"/>
    <m/>
    <m/>
    <m/>
    <m/>
    <m/>
    <m/>
  </r>
  <r>
    <x v="3"/>
    <m/>
    <n v="1494"/>
    <s v="SI"/>
    <s v="DRON CON CAMARA DE VIDEO3361010830"/>
    <s v="1210120147100110 "/>
    <n v="482200014"/>
    <s v="BIEN"/>
    <s v="Común"/>
    <x v="1"/>
    <s v="Normalizado"/>
    <s v="ÍNFIMA CUANTÍA"/>
    <s v="DRON CON CAMARA DE VIDEO"/>
    <n v="1"/>
    <n v="3610"/>
    <n v="3610"/>
    <s v="2, 3"/>
    <x v="1"/>
    <m/>
    <m/>
    <x v="0"/>
    <m/>
    <m/>
    <m/>
    <m/>
    <m/>
    <n v="0"/>
    <s v="MODIFICADO"/>
    <n v="113"/>
    <m/>
    <m/>
    <m/>
    <m/>
  </r>
  <r>
    <x v="6"/>
    <m/>
    <n v="1495"/>
    <s v="SI"/>
    <s v="TIRAFUSIBLE DE MEDIO VOLTAJE TIPO DUAL DE 3.1 A2600410400"/>
    <s v="7310031 7330031 "/>
    <n v="462110014"/>
    <s v="BIEN"/>
    <s v="Común"/>
    <x v="0"/>
    <s v="Normalizado"/>
    <s v="SUBASTA INVERSA ELECTRÓNICA"/>
    <s v="TIRAFUSIBLE DE MEDIO VOLTAJE TIPO DUAL DE 3.1 A"/>
    <n v="2600"/>
    <n v="4"/>
    <n v="10400"/>
    <s v="1, 2"/>
    <x v="2"/>
    <s v="ANDRADE OLGA"/>
    <n v="22558"/>
    <x v="3"/>
    <m/>
    <m/>
    <s v="Adjudicado -Registro de contrato (PORTAL)_x000a_"/>
    <m/>
    <m/>
    <n v="0"/>
    <m/>
    <m/>
    <m/>
    <m/>
    <m/>
    <m/>
  </r>
  <r>
    <x v="6"/>
    <m/>
    <n v="1496"/>
    <s v="SI"/>
    <s v="BASE PORTAFUSIBLE UNIPOLAR TIPO NH TAMAÑO 3, 630 A, 500 V, TIPO AJUSTE10001010000"/>
    <s v="7310031 "/>
    <n v="462120014"/>
    <s v="BIEN"/>
    <s v="Común"/>
    <x v="0"/>
    <s v="Normalizado"/>
    <s v="SUBASTA INVERSA ELECTRÓNICA"/>
    <s v="BASE PORTAFUSIBLE UNIPOLAR TIPO NH TAMAÑO 3, 630 A, 500 V, TIPO AJUSTE"/>
    <n v="1000"/>
    <n v="10"/>
    <n v="10000"/>
    <n v="3"/>
    <x v="1"/>
    <m/>
    <m/>
    <x v="0"/>
    <m/>
    <m/>
    <m/>
    <m/>
    <m/>
    <n v="0"/>
    <s v="MODIFICADO"/>
    <n v="244"/>
    <m/>
    <m/>
    <m/>
    <m/>
  </r>
  <r>
    <x v="6"/>
    <m/>
    <n v="1497"/>
    <s v="SI"/>
    <s v="MAQUINA HIDRAULICA PARA AJUSTE DE CONECTORES DE COMPRESIÓN.247009400"/>
    <s v="1210120147100110 "/>
    <n v="4423209114"/>
    <s v="BIEN"/>
    <s v="Común"/>
    <x v="1"/>
    <s v="Normalizado"/>
    <s v="SUBASTA INVERSA ELECTRÓNICA"/>
    <s v="MAQUINA HIDRAULICA PARA AJUSTE DE CONECTORES DE COMPRESIÓN."/>
    <n v="2"/>
    <n v="4700"/>
    <n v="9400"/>
    <s v="1, 2"/>
    <x v="1"/>
    <m/>
    <m/>
    <x v="0"/>
    <m/>
    <m/>
    <m/>
    <m/>
    <m/>
    <n v="0"/>
    <m/>
    <m/>
    <m/>
    <m/>
    <m/>
    <m/>
  </r>
  <r>
    <x v="6"/>
    <m/>
    <n v="1498"/>
    <s v="SI"/>
    <s v="HORQUILLA ANCLAJE ACERO GALV. 16 MM DIAM, 75 MM LONG. 7.000 KG, CON PA220048800"/>
    <s v="12103121217026103 7310031 7410031 "/>
    <n v="429990525"/>
    <s v="BIEN"/>
    <s v="Común"/>
    <x v="1"/>
    <s v="Normalizado"/>
    <s v="SUBASTA INVERSA ELECTRÓNICA"/>
    <s v="HORQUILLA ANCLAJE ACERO GALV. 16 MM DIAM, 75 MM LONG. 7.000 KG, CON PA"/>
    <n v="2200"/>
    <n v="4"/>
    <n v="8800"/>
    <n v="3"/>
    <x v="1"/>
    <m/>
    <m/>
    <x v="0"/>
    <m/>
    <m/>
    <m/>
    <m/>
    <m/>
    <n v="0"/>
    <s v="MODIFICADO"/>
    <n v="244"/>
    <m/>
    <m/>
    <m/>
    <m/>
  </r>
  <r>
    <x v="6"/>
    <m/>
    <n v="1499"/>
    <s v="SI"/>
    <s v="CONDUCTOR DE ALUMINIO DESNUDO, CABLEADO, AAC, 266.8 MCM, 19 HILOS40002,28800"/>
    <s v="7310031 "/>
    <n v="4294201112"/>
    <s v="BIEN"/>
    <s v="Común"/>
    <x v="0"/>
    <s v="Normalizado"/>
    <s v="CATÁLOGO ELECTRÓNICO"/>
    <s v="CONDUCTOR DE ALUMINIO DESNUDO, CABLEADO, AAC, 266.8 MCM, 19 HILOS"/>
    <n v="4000"/>
    <n v="2.2000000000000002"/>
    <n v="8800"/>
    <n v="3"/>
    <x v="2"/>
    <s v="MUÑOZ ANDREA"/>
    <n v="22944"/>
    <x v="3"/>
    <m/>
    <m/>
    <s v="Elaboración y aceptación ordenes de compra "/>
    <m/>
    <m/>
    <n v="0"/>
    <s v="MODIFICADO"/>
    <n v="244"/>
    <m/>
    <m/>
    <m/>
    <m/>
  </r>
  <r>
    <x v="6"/>
    <m/>
    <n v="1500"/>
    <s v="SI"/>
    <s v="EMPALME O MANGUITO DE COMPRESION ACAR, REPARACION, NO. 750 MCM20043,28640"/>
    <s v="7310031 "/>
    <n v="462110521"/>
    <s v="BIEN"/>
    <s v="Común"/>
    <x v="0"/>
    <s v="Normalizado"/>
    <s v="SUBASTA INVERSA ELECTRÓNICA"/>
    <s v="EMPALME O MANGUITO DE COMPRESION ACAR, REPARACION, NO. 750 MCM"/>
    <n v="200"/>
    <n v="43.2"/>
    <n v="8640"/>
    <n v="3"/>
    <x v="2"/>
    <s v="TIPANTA TANIA"/>
    <n v="22955"/>
    <x v="2"/>
    <m/>
    <m/>
    <s v="11/11/2021: Área usuaria no remite Información preparatoria"/>
    <n v="200"/>
    <n v="43.2"/>
    <n v="8640"/>
    <s v="MODIFICADO"/>
    <n v="244"/>
    <m/>
    <m/>
    <m/>
    <m/>
  </r>
  <r>
    <x v="6"/>
    <m/>
    <n v="1501"/>
    <s v="SI"/>
    <s v="TERMINAL COMPR. RECTO DE CU SN BARRIL LARGO 2 PERF. NO. 750 MCM15057,228583"/>
    <s v="12103121217026103 "/>
    <n v="462110521"/>
    <s v="BIEN"/>
    <s v="Común"/>
    <x v="1"/>
    <s v="Normalizado"/>
    <s v="SUBASTA INVERSA ELECTRÓNICA"/>
    <s v="TERMINAL COMPR. RECTO DE CU SN BARRIL LARGO 2 PERF. NO. 750 MCM"/>
    <n v="150"/>
    <n v="57.22"/>
    <n v="8583"/>
    <n v="3"/>
    <x v="1"/>
    <m/>
    <m/>
    <x v="0"/>
    <m/>
    <m/>
    <m/>
    <m/>
    <m/>
    <n v="0"/>
    <s v="MODIFICADO"/>
    <n v="244"/>
    <m/>
    <m/>
    <m/>
    <m/>
  </r>
  <r>
    <x v="6"/>
    <m/>
    <n v="1502"/>
    <s v="SI"/>
    <s v="CONTACTOR TRIFASICO  FUERZA , BOBINA 120 V AC, 18 A, AC3300288400"/>
    <s v="7430031 "/>
    <n v="462120111"/>
    <s v="BIEN"/>
    <s v="Común"/>
    <x v="0"/>
    <s v="Normalizado"/>
    <s v="SUBASTA INVERSA ELECTRÓNICA"/>
    <s v="CONTACTOR TRIFASICO  FUERZA , BOBINA 120 V AC, 18 A, AC3"/>
    <n v="300"/>
    <n v="28"/>
    <n v="8400"/>
    <s v="1, 2"/>
    <x v="1"/>
    <m/>
    <m/>
    <x v="0"/>
    <m/>
    <m/>
    <m/>
    <m/>
    <m/>
    <n v="0"/>
    <m/>
    <m/>
    <m/>
    <m/>
    <m/>
    <m/>
  </r>
  <r>
    <x v="6"/>
    <m/>
    <n v="1503"/>
    <s v="SI"/>
    <s v="CABLE DE AL, CABLEADO, 600V, TTU, 250 MCM, 37 HILOS200048000"/>
    <s v="12103121217026103 "/>
    <n v="463400115"/>
    <s v="BIEN"/>
    <s v="Común"/>
    <x v="1"/>
    <s v="Normalizado"/>
    <s v="SUBASTA INVERSA ELECTRÓNICA"/>
    <s v="CABLE DE AL, CABLEADO, 600V, TTU, 250 MCM, 37 HILOS"/>
    <n v="2000"/>
    <n v="4"/>
    <n v="8000"/>
    <n v="3"/>
    <x v="2"/>
    <s v="LARCO DIMARY"/>
    <n v="22984"/>
    <x v="2"/>
    <m/>
    <m/>
    <m/>
    <n v="2000"/>
    <n v="4"/>
    <n v="8000"/>
    <s v="MODIFICADO"/>
    <n v="244"/>
    <m/>
    <m/>
    <m/>
    <m/>
  </r>
  <r>
    <x v="6"/>
    <m/>
    <n v="1504"/>
    <s v="SI"/>
    <s v="CABLE PREENSAMBLADO DE AL, CABLEADO, 600 V, XLPE, 3 X 50 AAC MÁS 1 X 50 200048000"/>
    <s v="12103121217026103 "/>
    <n v="463400193"/>
    <s v="BIEN"/>
    <s v="Común"/>
    <x v="1"/>
    <s v="Normalizado"/>
    <s v="SUBASTA INVERSA ELECTRÓNICA"/>
    <s v="CABLE PREENSAMBLADO DE AL, CABLEADO, 600 V, XLPE, 3 X 50 AAC MÁS 1 X 50 "/>
    <n v="2000"/>
    <n v="4.55"/>
    <n v="9100"/>
    <n v="3"/>
    <x v="2"/>
    <s v="LARCO DIMARY"/>
    <n v="23043"/>
    <x v="2"/>
    <m/>
    <m/>
    <m/>
    <n v="2000"/>
    <n v="4.55"/>
    <n v="9100"/>
    <s v="MODIFICADO"/>
    <s v="244  0222"/>
    <d v="2021-11-25T00:00:00"/>
    <m/>
    <m/>
    <m/>
  </r>
  <r>
    <x v="6"/>
    <m/>
    <n v="1505"/>
    <s v="SI"/>
    <s v="ETIQUETADORA PORTATIL CON SISTEMA DE ETIQUETADO TERMOCONTRAIBLE613207920"/>
    <s v="1210120147100110 "/>
    <n v="4491423112"/>
    <s v="BIEN"/>
    <s v="Común"/>
    <x v="1"/>
    <s v="Normalizado"/>
    <s v="SUBASTA INVERSA ELECTRÓNICA"/>
    <s v="ETIQUETADORA PORTATIL CON SISTEMA DE ETIQUETADO TERMOCONTRAIBLE"/>
    <n v="6"/>
    <n v="1320"/>
    <n v="7920"/>
    <n v="3"/>
    <x v="1"/>
    <m/>
    <m/>
    <x v="0"/>
    <m/>
    <m/>
    <m/>
    <m/>
    <m/>
    <n v="0"/>
    <s v="MODIFICADO"/>
    <n v="244"/>
    <m/>
    <m/>
    <m/>
    <m/>
  </r>
  <r>
    <x v="8"/>
    <m/>
    <n v="1505"/>
    <s v="SI"/>
    <s v="ETIQUETADORA PORTATIL CON SISTEMA DE ETIQUETADO TERMOCONTRAIBLE613207920"/>
    <s v="2500031 "/>
    <s v="4491423112"/>
    <s v="BIEN"/>
    <s v="Común"/>
    <x v="0"/>
    <s v="Normalizado"/>
    <s v="ÍNFIMA CUANTÍA"/>
    <s v="ETIQUETADORA PORTATIL CON SISTEMA DE ETIQUETADO TERMOCONTRAIBLE"/>
    <n v="1"/>
    <n v="1680"/>
    <n v="1680"/>
    <s v="1, 2"/>
    <x v="1"/>
    <m/>
    <m/>
    <x v="0"/>
    <m/>
    <m/>
    <m/>
    <m/>
    <m/>
    <n v="0"/>
    <m/>
    <m/>
    <m/>
    <m/>
    <m/>
    <m/>
  </r>
  <r>
    <x v="6"/>
    <m/>
    <n v="1506"/>
    <s v="SI"/>
    <s v="CODO CONECTOR BAJO CARGA  LOAD BREAK ELBOW CONNECTOR , 25 KV, CALIBRE 10078,77870"/>
    <s v="12103121217026103 "/>
    <n v="462110521"/>
    <s v="BIEN"/>
    <s v="Común"/>
    <x v="1"/>
    <s v="Normalizado"/>
    <s v="SUBASTA INVERSA ELECTRÓNICA"/>
    <s v="CODO CONECTOR BAJO CARGA  LOAD BREAK ELBOW CONNECTOR , 25 KV, CALIBRE "/>
    <n v="100"/>
    <n v="78.7"/>
    <n v="7870"/>
    <s v="1, 2"/>
    <x v="1"/>
    <m/>
    <m/>
    <x v="0"/>
    <m/>
    <m/>
    <m/>
    <m/>
    <m/>
    <n v="0"/>
    <m/>
    <m/>
    <m/>
    <m/>
    <m/>
    <m/>
  </r>
  <r>
    <x v="6"/>
    <m/>
    <n v="1507"/>
    <s v="SI"/>
    <s v="PERNO ESPARRAGO ACERO GALV. 4 TUERCAS Y 4 ARAND. PLANAS Y PRESION, 16 14005,67840"/>
    <s v="12103121217026103 7330031 "/>
    <n v="4299905211"/>
    <s v="BIEN"/>
    <s v="Común"/>
    <x v="1"/>
    <s v="Normalizado"/>
    <s v="SUBASTA INVERSA ELECTRÓNICA"/>
    <s v="PERNO ESPARRAGO ACERO GALV. 4 TUERCAS Y 4 ARAND. PLANAS Y PRESION, 16 "/>
    <n v="1400"/>
    <n v="5.6"/>
    <n v="7839.9999999999991"/>
    <n v="3"/>
    <x v="1"/>
    <m/>
    <n v="22954"/>
    <x v="8"/>
    <m/>
    <m/>
    <m/>
    <n v="1400"/>
    <n v="5.6"/>
    <n v="7839.9999999999991"/>
    <s v="MODIFICADO"/>
    <n v="244"/>
    <m/>
    <m/>
    <m/>
    <m/>
  </r>
  <r>
    <x v="6"/>
    <m/>
    <n v="1508"/>
    <s v="SI"/>
    <s v="AISLADOR DE PORCELANA TIPO RETENIDA CLASE ANSI  54 3  23 KV25683,057832,4"/>
    <s v="12103121217026103 7310031 7330031 "/>
    <n v="389993323"/>
    <s v="BIEN"/>
    <s v="Común"/>
    <x v="1"/>
    <s v="Normalizado"/>
    <s v="SUBASTA INVERSA ELECTRÓNICA"/>
    <s v="AISLADOR DE PORCELANA TIPO RETENIDA CLASE ANSI  54 3  23 KV"/>
    <n v="2568"/>
    <n v="3.05"/>
    <n v="7832.4"/>
    <n v="3"/>
    <x v="1"/>
    <m/>
    <m/>
    <x v="0"/>
    <m/>
    <m/>
    <m/>
    <m/>
    <m/>
    <n v="0"/>
    <s v="MODIFICADO"/>
    <n v="223"/>
    <d v="2021-11-25T00:00:00"/>
    <m/>
    <m/>
    <m/>
  </r>
  <r>
    <x v="6"/>
    <m/>
    <n v="1509"/>
    <s v="SI"/>
    <s v="EMPALME O MANGUITO DE COMPRESION ACAR, REPARACION, NO. 500 MCM200397800"/>
    <s v="7310031 "/>
    <n v="462110521"/>
    <s v="BIEN"/>
    <s v="Común"/>
    <x v="0"/>
    <s v="Normalizado"/>
    <s v="SUBASTA INVERSA ELECTRÓNICA"/>
    <s v="EMPALME O MANGUITO DE COMPRESION ACAR, REPARACION, NO. 500 MCM"/>
    <n v="200"/>
    <n v="39"/>
    <n v="7800"/>
    <n v="3"/>
    <x v="2"/>
    <s v="TIPANTA TANIA"/>
    <n v="22955"/>
    <x v="2"/>
    <m/>
    <m/>
    <s v="11/11/2021: Área usuaria no remite Información preparatoria"/>
    <n v="200"/>
    <n v="39"/>
    <n v="7800"/>
    <s v="MODIFICADO"/>
    <n v="244"/>
    <m/>
    <m/>
    <m/>
    <m/>
  </r>
  <r>
    <x v="6"/>
    <m/>
    <n v="1510"/>
    <s v="SI"/>
    <s v="PERNO MAQUINA FE. GALV. 16 X 254 MM  5 8 Pulg. X 10  Pulg. , TUERCA, ARAND. PLAN16004,87680"/>
    <s v="7330031 7410031 "/>
    <n v="4299905225"/>
    <s v="BIEN"/>
    <s v="Común"/>
    <x v="0"/>
    <s v="Normalizado"/>
    <s v="SUBASTA INVERSA ELECTRÓNICA"/>
    <s v="PERNO MAQUINA FE. GALV. 16 X 254 MM  5 8 Pulg. X 10  Pulg. , TUERCA, ARAND. PLAN"/>
    <n v="1600"/>
    <n v="4.8"/>
    <n v="7680"/>
    <n v="3"/>
    <x v="1"/>
    <m/>
    <m/>
    <x v="0"/>
    <m/>
    <m/>
    <m/>
    <m/>
    <m/>
    <n v="0"/>
    <s v="MODIFICADO"/>
    <n v="244"/>
    <m/>
    <m/>
    <m/>
    <m/>
  </r>
  <r>
    <x v="6"/>
    <m/>
    <n v="1511"/>
    <s v="SI"/>
    <s v="CABLE PREENSAMBLADO DE AL, CABLEADO, 600 V, XLPE, 2 X 70 AAC MÁS 1 X 50 20003,87600"/>
    <s v="12103121217026103 "/>
    <n v="463400198"/>
    <s v="BIEN"/>
    <s v="Común"/>
    <x v="1"/>
    <s v="Normalizado"/>
    <s v="SUBASTA INVERSA ELECTRÓNICA"/>
    <s v="CABLE PREENSAMBLADO DE AL, CABLEADO, 600 V, XLPE, 2 X 70 AAC MÁS 1 X 50 "/>
    <n v="2000"/>
    <n v="4.4000000000000004"/>
    <n v="8800"/>
    <n v="3"/>
    <x v="2"/>
    <s v="LARCO DIMARY"/>
    <n v="23043"/>
    <x v="2"/>
    <m/>
    <m/>
    <m/>
    <n v="2000"/>
    <n v="4.4000000000000004"/>
    <n v="8800"/>
    <s v="MODIFICADO"/>
    <s v="244  0222"/>
    <d v="2021-11-25T00:00:00"/>
    <m/>
    <m/>
    <m/>
  </r>
  <r>
    <x v="6"/>
    <m/>
    <n v="1512"/>
    <s v="SI"/>
    <s v="CABLE DE AL, CABLEADO, 600 V, TTU, 3 0 AWG, 19 HILOS30002,57500"/>
    <s v="12103121217026103 "/>
    <n v="463400115"/>
    <s v="BIEN"/>
    <s v="Común"/>
    <x v="1"/>
    <s v="Normalizado"/>
    <s v="SUBASTA INVERSA ELECTRÓNICA"/>
    <s v="CABLE DE AL, CABLEADO, 600 V, TTU, 3 0 AWG, 19 HILOS"/>
    <n v="3000"/>
    <n v="2.5"/>
    <n v="7500"/>
    <n v="3"/>
    <x v="2"/>
    <s v="LARCO DIMARY"/>
    <n v="22984"/>
    <x v="2"/>
    <m/>
    <m/>
    <m/>
    <n v="3000"/>
    <n v="2.5"/>
    <n v="7500"/>
    <s v="MODIFICADO"/>
    <n v="244"/>
    <m/>
    <m/>
    <m/>
    <m/>
  </r>
  <r>
    <x v="6"/>
    <m/>
    <n v="1513"/>
    <s v="SI"/>
    <s v="SUELDA EXOTERMICA, CARGA 90 GRAMOS180047200"/>
    <s v="7330031 "/>
    <n v="429500011"/>
    <s v="BIEN"/>
    <s v="Común"/>
    <x v="0"/>
    <s v="Normalizado"/>
    <s v="SUBASTA INVERSA ELECTRÓNICA"/>
    <s v="SUELDA EXOTERMICA, CARGA 90 GRAMOS"/>
    <n v="1800"/>
    <n v="4"/>
    <n v="7200"/>
    <s v="1, 2"/>
    <x v="1"/>
    <m/>
    <m/>
    <x v="0"/>
    <m/>
    <m/>
    <m/>
    <m/>
    <m/>
    <n v="0"/>
    <m/>
    <m/>
    <m/>
    <m/>
    <m/>
    <m/>
  </r>
  <r>
    <x v="6"/>
    <m/>
    <n v="1514"/>
    <s v="SI"/>
    <s v="TIRAFUSIBLE DE MEDIO VOLTAJE TIPO DUAL DE 3.5 A180047200"/>
    <s v="7310031 7330031 "/>
    <n v="462110014"/>
    <s v="BIEN"/>
    <s v="Común"/>
    <x v="0"/>
    <s v="Normalizado"/>
    <s v="SUBASTA INVERSA ELECTRÓNICA"/>
    <s v="TIRAFUSIBLE DE MEDIO VOLTAJE TIPO DUAL DE 3.5 A"/>
    <n v="1800"/>
    <n v="4"/>
    <n v="7200"/>
    <s v="1, 2"/>
    <x v="2"/>
    <s v="ANDRADE OLGA"/>
    <n v="22558"/>
    <x v="3"/>
    <m/>
    <m/>
    <s v="Adjudicado -Registro de contrato (PORTAL)_x000a_"/>
    <m/>
    <m/>
    <n v="0"/>
    <m/>
    <m/>
    <m/>
    <m/>
    <m/>
    <m/>
  </r>
  <r>
    <x v="6"/>
    <m/>
    <n v="1516"/>
    <s v="SI"/>
    <s v="RETENEDOR TERMINAL PREFORMADO PARA RETENER CABLE ASC Y O ACSR NO. 2 0 25002,857125"/>
    <s v="12103121217026103 7330031 "/>
    <n v="412660012"/>
    <s v="BIEN"/>
    <s v="Común"/>
    <x v="1"/>
    <s v="Normalizado"/>
    <s v="SUBASTA INVERSA ELECTRÓNICA"/>
    <s v="RETENEDOR TERMINAL PREFORMADO PARA RETENER CABLE ASC Y O ACSR NO. 2 0 "/>
    <n v="2500"/>
    <n v="2.85"/>
    <n v="7125"/>
    <s v="1, 2"/>
    <x v="1"/>
    <m/>
    <m/>
    <x v="0"/>
    <m/>
    <m/>
    <m/>
    <m/>
    <m/>
    <n v="0"/>
    <m/>
    <m/>
    <m/>
    <m/>
    <m/>
    <m/>
  </r>
  <r>
    <x v="6"/>
    <m/>
    <n v="1517"/>
    <s v="SI"/>
    <s v="SECUENCIMETRO TRIFASICO DE 0 A 600 V154606900"/>
    <s v="1210120147100110 "/>
    <n v="482430019"/>
    <s v="BIEN"/>
    <s v="Común"/>
    <x v="1"/>
    <s v="Normalizado"/>
    <s v="SUBASTA INVERSA ELECTRÓNICA"/>
    <s v="SECUENCIMETRO TRIFASICO DE 0 A 600 V"/>
    <n v="15"/>
    <n v="460"/>
    <n v="6900"/>
    <s v="1, 2"/>
    <x v="1"/>
    <m/>
    <m/>
    <x v="0"/>
    <m/>
    <m/>
    <m/>
    <m/>
    <m/>
    <n v="0"/>
    <m/>
    <m/>
    <m/>
    <m/>
    <m/>
    <m/>
  </r>
  <r>
    <x v="6"/>
    <m/>
    <n v="1518"/>
    <s v="SI"/>
    <s v="AISLADOR DE PORCELANA TIPO ROLLO CLASE ANSI  53 2, 0.25 kV91680,736692,64"/>
    <s v="12102021477031209 12102021477031215 12103121217026103 7310031 7330031 "/>
    <n v="389993323"/>
    <s v="BIEN"/>
    <s v="Común"/>
    <x v="1"/>
    <s v="Normalizado"/>
    <s v="SUBASTA INVERSA ELECTRÓNICA"/>
    <s v="AISLADOR DE PORCELANA TIPO ROLLO CLASE ANSI  53 2, 0.25 kV"/>
    <n v="9168"/>
    <n v="0.73"/>
    <n v="6692.6399999999994"/>
    <n v="3"/>
    <x v="1"/>
    <m/>
    <m/>
    <x v="0"/>
    <m/>
    <m/>
    <m/>
    <m/>
    <m/>
    <n v="0"/>
    <s v="MODIFICADO"/>
    <n v="223"/>
    <d v="2021-11-25T00:00:00"/>
    <m/>
    <m/>
    <m/>
  </r>
  <r>
    <x v="6"/>
    <m/>
    <n v="1519"/>
    <s v="SI"/>
    <s v="GRAPA ALEACION AL, PARA DERIVACION LINEA EN CALIENTE, PRINCIPAL 6 AWG 500136500"/>
    <s v="12103121217026103 "/>
    <n v="4299905229"/>
    <s v="BIEN"/>
    <s v="Común"/>
    <x v="1"/>
    <s v="Normalizado"/>
    <s v="SUBASTA INVERSA ELECTRÓNICA"/>
    <s v="GRAPA ALEACION AL, PARA DERIVACION LINEA EN CALIENTE, PRINCIPAL 6 AWG "/>
    <n v="500"/>
    <n v="13"/>
    <n v="6500"/>
    <n v="3"/>
    <x v="2"/>
    <s v="GUEVARA JOHANA"/>
    <n v="22961"/>
    <x v="5"/>
    <m/>
    <m/>
    <s v="22 10 2021: Se solicita documentacion para revision"/>
    <n v="500"/>
    <n v="13"/>
    <n v="6500"/>
    <s v="MODIFICADO"/>
    <n v="244"/>
    <m/>
    <m/>
    <m/>
    <m/>
  </r>
  <r>
    <x v="6"/>
    <m/>
    <n v="1520"/>
    <s v="SI"/>
    <s v="CONDUCTOR DE AL ACERO, DESNUDO, CABLEADO, ACSR, 2 AWG, 7  6 1  HILOS100000,66000"/>
    <s v="12103121217026103 "/>
    <n v="4294201114"/>
    <s v="BIEN"/>
    <s v="Común"/>
    <x v="1"/>
    <s v="Normalizado"/>
    <s v="CATÁLOGO ELECTRÓNICO"/>
    <s v="CONDUCTOR DE AL ACERO, DESNUDO, CABLEADO, ACSR, 2 AWG, 7  6 1  HILOS"/>
    <n v="10000"/>
    <n v="0.6"/>
    <n v="6000"/>
    <s v="1, 2"/>
    <x v="2"/>
    <s v="ANDRADE OLGA"/>
    <n v="22546"/>
    <x v="3"/>
    <m/>
    <m/>
    <s v="Emisión de orden de compra"/>
    <m/>
    <m/>
    <n v="0"/>
    <m/>
    <m/>
    <m/>
    <m/>
    <m/>
    <m/>
  </r>
  <r>
    <x v="6"/>
    <m/>
    <n v="1521"/>
    <s v="SI"/>
    <s v="CARTUCHO FUSIBLE PARA BAJO VOLTAJE, TIPO NH TAMAÑO 3, 630 A100066000"/>
    <s v="7310031 "/>
    <n v="462120015"/>
    <s v="BIEN"/>
    <s v="Común"/>
    <x v="0"/>
    <s v="Normalizado"/>
    <s v="ÍNFIMA CUANTÍA"/>
    <s v="CARTUCHO FUSIBLE PARA BAJO VOLTAJE, TIPO NH TAMAÑO 3, 630 A"/>
    <n v="1000"/>
    <n v="6"/>
    <n v="6000"/>
    <n v="3"/>
    <x v="2"/>
    <s v="HURTADO JOSE"/>
    <n v="22938"/>
    <x v="2"/>
    <m/>
    <m/>
    <m/>
    <n v="1000"/>
    <n v="6"/>
    <n v="6000"/>
    <s v="MODIFICADO"/>
    <n v="244"/>
    <m/>
    <m/>
    <m/>
    <m/>
  </r>
  <r>
    <x v="6"/>
    <m/>
    <n v="1522"/>
    <s v="SI"/>
    <s v="CABLE DE AL, CABLEADO, 600 V, TTU, 1 0 AWG, 19 HILOS40001,56000"/>
    <s v="12103121217026103 "/>
    <n v="463400115"/>
    <s v="BIEN"/>
    <s v="Común"/>
    <x v="1"/>
    <s v="Normalizado"/>
    <s v="ÍNFIMA CUANTÍA"/>
    <s v="CABLE DE AL, CABLEADO, 600 V, TTU, 1 0 AWG, 19 HILOS"/>
    <n v="4000"/>
    <n v="1.5"/>
    <n v="6000"/>
    <n v="3"/>
    <x v="2"/>
    <s v="LARCO DIMARY"/>
    <n v="22984"/>
    <x v="2"/>
    <m/>
    <m/>
    <m/>
    <n v="4000"/>
    <n v="1.5"/>
    <n v="6000"/>
    <s v="MODIFICADO"/>
    <n v="244"/>
    <m/>
    <m/>
    <m/>
    <m/>
  </r>
  <r>
    <x v="6"/>
    <m/>
    <n v="1523"/>
    <s v="SI"/>
    <s v="PERNO ESPARRAGO ACERO GALV. 16 X 306 MM   5 8 Pulg. X 12 Pulg.  14004,155810"/>
    <s v="12103121217026103 7310031 7410031 "/>
    <n v="4299905211"/>
    <s v="BIEN"/>
    <s v="Común"/>
    <x v="1"/>
    <s v="Normalizado"/>
    <s v="ÍNFIMA CUANTÍA"/>
    <s v="PERNO ESPARRAGO ACERO GALV. 16 X 306 MM   5 8 Pulg. X 12 Pulg.  "/>
    <n v="1400"/>
    <n v="4.1500000000000004"/>
    <n v="5810.0000000000009"/>
    <n v="3"/>
    <x v="1"/>
    <m/>
    <m/>
    <x v="0"/>
    <m/>
    <m/>
    <m/>
    <m/>
    <m/>
    <n v="0"/>
    <s v="MODIFICADO"/>
    <n v="244"/>
    <m/>
    <m/>
    <m/>
    <m/>
  </r>
  <r>
    <x v="6"/>
    <m/>
    <n v="1524"/>
    <s v="SI"/>
    <s v="TIRAFUSIBLE DE MEDIO VOLTAJE TIPO DUAL DE 5.2 A13004,25460"/>
    <s v="7310031 7330031 "/>
    <n v="462110014"/>
    <s v="BIEN"/>
    <s v="Común"/>
    <x v="0"/>
    <s v="Normalizado"/>
    <s v="ÍNFIMA CUANTÍA"/>
    <s v="TIRAFUSIBLE DE MEDIO VOLTAJE TIPO DUAL DE 5.2 A"/>
    <n v="1300"/>
    <n v="4.2"/>
    <n v="5460"/>
    <s v="1, 2"/>
    <x v="2"/>
    <s v="ANDRADE OLGA"/>
    <n v="22558"/>
    <x v="6"/>
    <m/>
    <m/>
    <s v="ADJUDICADO - INFIMA"/>
    <m/>
    <m/>
    <n v="0"/>
    <m/>
    <m/>
    <m/>
    <m/>
    <m/>
    <m/>
  </r>
  <r>
    <x v="6"/>
    <m/>
    <n v="1525"/>
    <s v="SI"/>
    <s v="EMPALME DE COMPRESION DE COBRE NO. 3 0 AWG10005,425420"/>
    <s v="7310031 "/>
    <n v="462110521"/>
    <s v="BIEN"/>
    <s v="Común"/>
    <x v="0"/>
    <s v="Normalizado"/>
    <s v="ÍNFIMA CUANTÍA"/>
    <s v="EMPALME DE COMPRESION DE COBRE NO. 3 0 AWG"/>
    <n v="1000"/>
    <n v="5.42"/>
    <n v="5420"/>
    <n v="3"/>
    <x v="2"/>
    <s v="TIPANTA TANIA"/>
    <n v="22955"/>
    <x v="2"/>
    <m/>
    <m/>
    <s v="11/11/2021: Área usuaria no remite Información preparatoria"/>
    <n v="1000"/>
    <n v="5.42"/>
    <n v="5420"/>
    <s v="MODIFICADO"/>
    <n v="244"/>
    <m/>
    <m/>
    <m/>
    <m/>
  </r>
  <r>
    <x v="6"/>
    <m/>
    <n v="1526"/>
    <s v="SI"/>
    <s v="TIRAFUSIBLE DE MEDIO VOLTAJE TIPO DUAL DE 4.2 A130045200"/>
    <s v="7310031 7330031 "/>
    <n v="462110014"/>
    <s v="BIEN"/>
    <s v="Común"/>
    <x v="0"/>
    <s v="Normalizado"/>
    <s v="ÍNFIMA CUANTÍA"/>
    <s v="TIRAFUSIBLE DE MEDIO VOLTAJE TIPO DUAL DE 4.2 A"/>
    <n v="1300"/>
    <n v="4"/>
    <n v="5200"/>
    <s v="1, 2"/>
    <x v="2"/>
    <s v="ANDRADE OLGA"/>
    <n v="22558"/>
    <x v="6"/>
    <m/>
    <m/>
    <s v="ADJUDICADO - INFIMA"/>
    <m/>
    <m/>
    <n v="0"/>
    <m/>
    <m/>
    <m/>
    <m/>
    <m/>
    <m/>
  </r>
  <r>
    <x v="6"/>
    <m/>
    <n v="1527"/>
    <s v="SI"/>
    <s v="MOLDE SUELDA EXOTERMICA VARILLA 5 8 Pulg.   CABLE TERMINAL NO. 1 0 AWG48107,55160"/>
    <s v="7310031 "/>
    <n v="379900111"/>
    <s v="BIEN"/>
    <s v="Común"/>
    <x v="0"/>
    <s v="Normalizado"/>
    <s v="ÍNFIMA CUANTÍA"/>
    <s v="MOLDE SUELDA EXOTERMICA VARILLA 5 8 Pulg.   CABLE TERMINAL NO. 1 0 AWG"/>
    <n v="48"/>
    <n v="107.5"/>
    <n v="5160"/>
    <s v="1, 2"/>
    <x v="1"/>
    <m/>
    <m/>
    <x v="0"/>
    <m/>
    <m/>
    <m/>
    <m/>
    <m/>
    <n v="0"/>
    <m/>
    <m/>
    <m/>
    <m/>
    <m/>
    <m/>
  </r>
  <r>
    <x v="6"/>
    <m/>
    <n v="1528"/>
    <s v="SI"/>
    <s v="BASE SOCKET PARA FOTOCONTROL DE 240 V, 60 HZ, 1800 VA20002,565120"/>
    <s v="7430031 "/>
    <n v="371960021"/>
    <s v="BIEN"/>
    <s v="Común"/>
    <x v="0"/>
    <s v="Normalizado"/>
    <s v="ÍNFIMA CUANTÍA"/>
    <s v="BASE SOCKET PARA FOTOCONTROL DE 240 V, 60 HZ, 1800 VA"/>
    <n v="2000"/>
    <n v="2.56"/>
    <n v="5120"/>
    <s v="1, 2"/>
    <x v="1"/>
    <m/>
    <m/>
    <x v="0"/>
    <m/>
    <m/>
    <m/>
    <m/>
    <m/>
    <n v="0"/>
    <m/>
    <m/>
    <m/>
    <m/>
    <m/>
    <m/>
  </r>
  <r>
    <x v="6"/>
    <m/>
    <n v="1529"/>
    <s v="SI"/>
    <s v="GUARDACABO PARA CABLE TENSOR DE 3 8Pulg.  9.5 MM  DIAMETRO64000,85120"/>
    <s v="12103121217026103 7330031 7410031 "/>
    <n v="4299905215"/>
    <s v="BIEN"/>
    <s v="Común"/>
    <x v="1"/>
    <s v="Normalizado"/>
    <s v="ÍNFIMA CUANTÍA"/>
    <s v="GUARDACABO PARA CABLE TENSOR DE 3 8Pulg.  9.5 MM  DIAMETRO"/>
    <n v="6400"/>
    <n v="0.8"/>
    <n v="5120"/>
    <n v="3"/>
    <x v="1"/>
    <m/>
    <m/>
    <x v="0"/>
    <m/>
    <m/>
    <m/>
    <m/>
    <m/>
    <n v="0"/>
    <s v="MODIFICADO"/>
    <n v="244"/>
    <m/>
    <m/>
    <m/>
    <m/>
  </r>
  <r>
    <x v="6"/>
    <m/>
    <n v="1531"/>
    <s v="SI"/>
    <s v="RETENEDOR TERMINAL PREFORMADO PARA RETENER CABLE ASC Y O ACSR NO. 2 AW250025000"/>
    <s v="12103121217026103 7330031 "/>
    <n v="412660012"/>
    <s v="BIEN"/>
    <s v="Común"/>
    <x v="1"/>
    <s v="Normalizado"/>
    <s v="ÍNFIMA CUANTÍA"/>
    <s v="RETENEDOR TERMINAL PREFORMADO PARA RETENER CABLE ASC Y O ACSR NO. 2 AW"/>
    <n v="2500"/>
    <n v="2"/>
    <n v="5000"/>
    <s v="1, 2"/>
    <x v="1"/>
    <m/>
    <m/>
    <x v="0"/>
    <m/>
    <m/>
    <m/>
    <m/>
    <m/>
    <n v="0"/>
    <m/>
    <m/>
    <m/>
    <m/>
    <m/>
    <m/>
  </r>
  <r>
    <x v="6"/>
    <m/>
    <n v="1532"/>
    <s v="SI"/>
    <s v="RETENEDOR TERMINAL PREFORMADO PARA RETENER CABLE ASC Y O ACSR NO. 1 0 250025000"/>
    <s v="12103121217026103 7330031 "/>
    <n v="412660012"/>
    <s v="BIEN"/>
    <s v="Común"/>
    <x v="1"/>
    <s v="Normalizado"/>
    <s v="ÍNFIMA CUANTÍA"/>
    <s v="RETENEDOR TERMINAL PREFORMADO PARA RETENER CABLE ASC Y O ACSR NO. 1 0 "/>
    <n v="2500"/>
    <n v="2"/>
    <n v="5000"/>
    <s v="1, 2"/>
    <x v="1"/>
    <m/>
    <m/>
    <x v="0"/>
    <m/>
    <m/>
    <m/>
    <m/>
    <m/>
    <n v="0"/>
    <m/>
    <m/>
    <m/>
    <m/>
    <m/>
    <m/>
  </r>
  <r>
    <x v="6"/>
    <m/>
    <n v="1533"/>
    <s v="SI"/>
    <s v="FLEJE DE ACERO 0.76 MM ESPESOR X 19 MM ANCHO, SUJECION A POSTE120044800"/>
    <s v="12103121217026103 7310031 "/>
    <n v="429990534"/>
    <s v="BIEN"/>
    <s v="Común"/>
    <x v="1"/>
    <s v="Normalizado"/>
    <s v="ÍNFIMA CUANTÍA"/>
    <s v="FLEJE DE ACERO 0.76 MM ESPESOR X 19 MM ANCHO, SUJECION A POSTE"/>
    <n v="1200"/>
    <n v="4"/>
    <n v="4800"/>
    <n v="3"/>
    <x v="1"/>
    <m/>
    <m/>
    <x v="0"/>
    <m/>
    <m/>
    <m/>
    <m/>
    <m/>
    <n v="0"/>
    <s v="MODIFICADO"/>
    <n v="244"/>
    <m/>
    <m/>
    <m/>
    <m/>
  </r>
  <r>
    <x v="6"/>
    <m/>
    <n v="1534"/>
    <s v="SI"/>
    <s v="CABLE DE CU, CABLEADO, 2 KV, TTU, 4 AWG, 7 HILOS20002,44800"/>
    <s v="12103121217026103 "/>
    <n v="463500012"/>
    <s v="BIEN"/>
    <s v="Común"/>
    <x v="1"/>
    <s v="Normalizado"/>
    <s v="CATÁLOGO ELECTRÓNICO"/>
    <s v="CABLE DE CU, CABLEADO, 2 KV, TTU, 4 AWG, 7 HILOS"/>
    <n v="2000"/>
    <n v="2.4"/>
    <n v="4800"/>
    <n v="3"/>
    <x v="1"/>
    <m/>
    <m/>
    <x v="0"/>
    <m/>
    <m/>
    <m/>
    <m/>
    <m/>
    <n v="0"/>
    <s v="MODIFICADO"/>
    <n v="244"/>
    <m/>
    <m/>
    <m/>
    <m/>
  </r>
  <r>
    <x v="6"/>
    <m/>
    <n v="1535"/>
    <s v="SI"/>
    <s v="GRAPA ALEACION AL, PARA DERIVACION LINEA EN CALIENTE, PRINCIPAL 6  2 05009,54750"/>
    <s v="12103121217026103 "/>
    <n v="4299905229"/>
    <s v="BIEN"/>
    <s v="Común"/>
    <x v="1"/>
    <s v="Normalizado"/>
    <s v="ÍNFIMA CUANTÍA"/>
    <s v="GRAPA ALEACION AL, PARA DERIVACION LINEA EN CALIENTE, PRINCIPAL 6  2 0"/>
    <n v="500"/>
    <n v="9.5"/>
    <n v="4750"/>
    <s v="1, 2"/>
    <x v="2"/>
    <s v="GUEVARA JOHANA"/>
    <n v="22961"/>
    <x v="5"/>
    <m/>
    <m/>
    <s v="22 10 2021: Se solicita documentacion para revision"/>
    <n v="500"/>
    <n v="9.5"/>
    <n v="4750"/>
    <s v="MODIFICADO"/>
    <n v="244"/>
    <m/>
    <m/>
    <m/>
    <m/>
  </r>
  <r>
    <x v="6"/>
    <m/>
    <n v="1536"/>
    <s v="SI"/>
    <s v="PERNO ESPIGA  PIN  CORTO GALV. DE 19 X 35 X 250 MM.  23 KV 10004,64600"/>
    <s v="12103121217026103 7410031 "/>
    <n v="4299905221"/>
    <s v="BIEN"/>
    <s v="Común"/>
    <x v="1"/>
    <s v="Normalizado"/>
    <s v="ÍNFIMA CUANTÍA"/>
    <s v="PERNO ESPIGA  PIN  CORTO GALV. DE 19 X 35 X 250 MM.  23 KV "/>
    <n v="1000"/>
    <n v="4.5999999999999996"/>
    <n v="4600"/>
    <n v="3"/>
    <x v="2"/>
    <m/>
    <m/>
    <x v="0"/>
    <m/>
    <m/>
    <m/>
    <m/>
    <m/>
    <n v="0"/>
    <s v="MODIFICADO"/>
    <n v="244"/>
    <m/>
    <m/>
    <m/>
    <m/>
  </r>
  <r>
    <x v="6"/>
    <m/>
    <n v="1537"/>
    <s v="SI"/>
    <s v="CABLE DE CU, CABLEADO, 2 KV, TTU, 6 AWG, 7 HILOS26681,74535,6"/>
    <s v="7310031 "/>
    <n v="463500013"/>
    <s v="BIEN"/>
    <s v="Común"/>
    <x v="0"/>
    <s v="Normalizado"/>
    <s v="CATÁLOGO ELECTRÓNICO"/>
    <s v="CABLE DE CU, CABLEADO, 2 KV, TTU, 6 AWG, 7 HILOS"/>
    <n v="2668"/>
    <n v="1.7"/>
    <n v="4535.5999999999995"/>
    <n v="3"/>
    <x v="1"/>
    <m/>
    <m/>
    <x v="0"/>
    <m/>
    <m/>
    <m/>
    <m/>
    <m/>
    <n v="0"/>
    <s v="MODIFICADO"/>
    <n v="160"/>
    <d v="2021-11-05T00:00:00"/>
    <m/>
    <m/>
    <m/>
  </r>
  <r>
    <x v="6"/>
    <m/>
    <n v="1538"/>
    <s v="SI"/>
    <s v="TERMINAL COMPR. RECTO DE CU SN ESTANDARD 1 PERF. NO. 4 0 AWG10004,54500"/>
    <s v="7310031 "/>
    <n v="462110521"/>
    <s v="BIEN"/>
    <s v="Común"/>
    <x v="0"/>
    <s v="Normalizado"/>
    <s v="ÍNFIMA CUANTÍA"/>
    <s v="TERMINAL COMPR. RECTO DE CU SN ESTANDARD 1 PERF. NO. 4 0 AWG"/>
    <n v="1000"/>
    <n v="4.5"/>
    <n v="4500"/>
    <n v="3"/>
    <x v="1"/>
    <m/>
    <m/>
    <x v="0"/>
    <m/>
    <m/>
    <m/>
    <m/>
    <m/>
    <n v="0"/>
    <s v="MODIFICADO"/>
    <n v="244"/>
    <m/>
    <m/>
    <m/>
    <m/>
  </r>
  <r>
    <x v="6"/>
    <m/>
    <n v="1539"/>
    <s v="SI"/>
    <s v="BLOQUE DE HORMIGON PARA ANCLAJE, FORMA TRONCO CONICO DE 40 X 15 X 20 C5208,44368"/>
    <s v="12103121217026103 7310031 7330031 "/>
    <n v="375400011"/>
    <s v="BIEN"/>
    <s v="Común"/>
    <x v="1"/>
    <s v="Normalizado"/>
    <s v="ÍNFIMA CUANTÍA"/>
    <s v="BLOQUE DE HORMIGON PARA ANCLAJE, FORMA TRONCO CONICO DE 40 X 15 X 20 C"/>
    <n v="520"/>
    <n v="8.4"/>
    <n v="4368"/>
    <s v="2, 3"/>
    <x v="2"/>
    <s v="URBANO MARGARITA"/>
    <n v="22908"/>
    <x v="6"/>
    <d v="2021-10-20T00:00:00"/>
    <m/>
    <s v="ADJUDICADO - INFIMA"/>
    <n v="520"/>
    <n v="8.4"/>
    <n v="4368"/>
    <s v="MODIFICADO"/>
    <n v="119"/>
    <m/>
    <m/>
    <m/>
    <m/>
  </r>
  <r>
    <x v="6"/>
    <m/>
    <n v="1540"/>
    <s v="SI"/>
    <s v="SUELDA EXOTERMICA, CARGA 115 GRAMOS5008,44200"/>
    <s v="12103121217026103 "/>
    <n v="4295000111"/>
    <s v="BIEN"/>
    <s v="Común"/>
    <x v="1"/>
    <s v="Normalizado"/>
    <s v="ÍNFIMA CUANTÍA"/>
    <s v="SUELDA EXOTERMICA, CARGA 115 GRAMOS"/>
    <n v="500"/>
    <n v="8.4"/>
    <n v="4200"/>
    <n v="3"/>
    <x v="1"/>
    <s v="URBANO MARGARITA"/>
    <n v="22978"/>
    <x v="2"/>
    <m/>
    <m/>
    <m/>
    <m/>
    <m/>
    <n v="0"/>
    <s v="MODIFICADO"/>
    <n v="244"/>
    <m/>
    <m/>
    <m/>
    <m/>
  </r>
  <r>
    <x v="6"/>
    <m/>
    <n v="1541"/>
    <s v="SI"/>
    <s v="PERNO ESPARRAGO ACERO GALV. 16 X 254 MM  5 8Pulg. X 10Pulg.  4 TUERCAS Y 2 ARA8005,14080"/>
    <s v="12103121217026103 "/>
    <s v="429990871144"/>
    <s v="BIEN"/>
    <s v="Común"/>
    <x v="1"/>
    <s v="Normalizado"/>
    <s v="ÍNFIMA CUANTÍA"/>
    <s v="PERNO ESPARRAGO ACERO GALV. 16 X 254 MM  5 8Pulg. X 10Pulg.  4 TUERCAS Y 2 ARA"/>
    <n v="800"/>
    <n v="5.0999999999999996"/>
    <n v="4079.9999999999995"/>
    <n v="3"/>
    <x v="2"/>
    <m/>
    <n v="22954"/>
    <x v="8"/>
    <m/>
    <m/>
    <m/>
    <n v="800"/>
    <n v="5.0999999999999996"/>
    <n v="4079.9999999999995"/>
    <s v="MODIFICADO"/>
    <n v="244"/>
    <m/>
    <m/>
    <m/>
    <m/>
  </r>
  <r>
    <x v="6"/>
    <m/>
    <n v="1542"/>
    <s v="SI"/>
    <s v="EMPALME COMPRESION DE ALUMINIO, LARGO, TENSION COMPLETA, 2 AWG40093600"/>
    <s v="7310031 "/>
    <n v="462110521"/>
    <s v="BIEN"/>
    <s v="Común"/>
    <x v="0"/>
    <s v="Normalizado"/>
    <s v="ÍNFIMA CUANTÍA"/>
    <s v="EMPALME COMPRESION DE ALUMINIO, LARGO, TENSION COMPLETA, 2 AWG"/>
    <n v="400"/>
    <n v="9"/>
    <n v="3600"/>
    <n v="3"/>
    <x v="2"/>
    <s v="TIPANTA TANIA"/>
    <n v="22955"/>
    <x v="2"/>
    <m/>
    <m/>
    <s v="11/11/2021: Área usuaria no remite Información preparatoria"/>
    <n v="400"/>
    <n v="9"/>
    <n v="3600"/>
    <s v="MODIFICADO"/>
    <n v="244"/>
    <m/>
    <m/>
    <m/>
    <m/>
  </r>
  <r>
    <x v="6"/>
    <m/>
    <n v="1543"/>
    <s v="SI"/>
    <s v="EMPALME DE COMPRESION DE COBRE NO. 2 0 AWG10003,393390"/>
    <s v="7310031 "/>
    <n v="462110521"/>
    <s v="BIEN"/>
    <s v="Común"/>
    <x v="0"/>
    <s v="Normalizado"/>
    <s v="ÍNFIMA CUANTÍA"/>
    <s v="EMPALME DE COMPRESION DE COBRE NO. 2 0 AWG"/>
    <n v="1000"/>
    <n v="3.39"/>
    <n v="3390"/>
    <n v="3"/>
    <x v="2"/>
    <s v="TIPANTA TANIA"/>
    <n v="22955"/>
    <x v="2"/>
    <m/>
    <m/>
    <s v="11/11/2021: Área usuaria no remite Información preparatoria"/>
    <n v="1000"/>
    <n v="3.39"/>
    <n v="3390"/>
    <s v="MODIFICADO"/>
    <n v="244"/>
    <m/>
    <m/>
    <m/>
    <m/>
  </r>
  <r>
    <x v="6"/>
    <m/>
    <n v="1544"/>
    <s v="SI"/>
    <s v="FUSIBLE TIPO BAY ONET DE 8 A100323200"/>
    <s v="7310031 "/>
    <n v="462110014"/>
    <s v="BIEN"/>
    <s v="Común"/>
    <x v="0"/>
    <s v="Normalizado"/>
    <s v="SUBASTA INVERSA ELECTRÓNICA"/>
    <s v="FUSIBLE TIPO BAY ONET DE 8 A"/>
    <n v="100"/>
    <n v="32"/>
    <n v="3200"/>
    <s v="2, 3"/>
    <x v="1"/>
    <m/>
    <n v="22975"/>
    <x v="8"/>
    <m/>
    <m/>
    <m/>
    <n v="100"/>
    <n v="32"/>
    <n v="3200"/>
    <s v="MODIFICADO"/>
    <n v="212"/>
    <m/>
    <m/>
    <m/>
    <m/>
  </r>
  <r>
    <x v="6"/>
    <m/>
    <n v="1545"/>
    <s v="SI"/>
    <s v="FUSIBLE TIPO BAY ONET DE 30 A100323200"/>
    <s v="7310031 "/>
    <n v="462110014"/>
    <s v="BIEN"/>
    <s v="Común"/>
    <x v="0"/>
    <s v="Normalizado"/>
    <s v="SUBASTA INVERSA ELECTRÓNICA"/>
    <s v="FUSIBLE TIPO BAY ONET DE 30 A"/>
    <n v="100"/>
    <n v="32"/>
    <n v="3200"/>
    <s v="2, 3"/>
    <x v="1"/>
    <m/>
    <n v="22975"/>
    <x v="8"/>
    <m/>
    <m/>
    <m/>
    <n v="100"/>
    <n v="32"/>
    <n v="3200"/>
    <s v="MODIFICADO"/>
    <n v="212"/>
    <m/>
    <m/>
    <m/>
    <m/>
  </r>
  <r>
    <x v="6"/>
    <m/>
    <n v="1546"/>
    <s v="SI"/>
    <s v="TERMINAL COMPR. RECTO DE CU SN ESTANDARD 1 PERF. NO. 1 0 AWG10003,23200"/>
    <s v="7310031 "/>
    <n v="462110521"/>
    <s v="BIEN"/>
    <s v="Común"/>
    <x v="0"/>
    <s v="Normalizado"/>
    <s v="ÍNFIMA CUANTÍA"/>
    <s v="TERMINAL COMPR. RECTO DE CU SN ESTANDARD 1 PERF. NO. 1 0 AWG"/>
    <n v="1000"/>
    <n v="3.2"/>
    <n v="3200"/>
    <n v="3"/>
    <x v="1"/>
    <m/>
    <m/>
    <x v="0"/>
    <m/>
    <m/>
    <m/>
    <m/>
    <m/>
    <n v="0"/>
    <s v="MODIFICADO"/>
    <n v="244"/>
    <m/>
    <m/>
    <m/>
    <m/>
  </r>
  <r>
    <x v="6"/>
    <m/>
    <n v="1547"/>
    <s v="SI"/>
    <s v="TERMINAL COMPR. RECTO DE CU SN BARRIL LARGO 2 PERF. NO. 500 MCM18017,53150"/>
    <s v="12103121217026103 7310031 "/>
    <n v="462110521"/>
    <s v="BIEN"/>
    <s v="Común"/>
    <x v="1"/>
    <s v="Normalizado"/>
    <s v="ÍNFIMA CUANTÍA"/>
    <s v="TERMINAL COMPR. RECTO DE CU SN BARRIL LARGO 2 PERF. NO. 500 MCM"/>
    <n v="180"/>
    <n v="17.5"/>
    <n v="3150"/>
    <s v="1, 2"/>
    <x v="1"/>
    <m/>
    <m/>
    <x v="0"/>
    <m/>
    <m/>
    <m/>
    <m/>
    <m/>
    <n v="0"/>
    <m/>
    <m/>
    <m/>
    <m/>
    <m/>
    <m/>
  </r>
  <r>
    <x v="6"/>
    <m/>
    <n v="1548"/>
    <s v="SI"/>
    <s v="PERNO MAQUINA ACERO GALV. 16 MM DIAM, 51 MM LONG. CON TUERCA, ARAND. P18001,753150"/>
    <s v="12103121217026103 7330031 "/>
    <n v="4299905225"/>
    <s v="BIEN"/>
    <s v="Común"/>
    <x v="1"/>
    <s v="Normalizado"/>
    <s v="ÍNFIMA CUANTÍA"/>
    <s v="PERNO MAQUINA ACERO GALV. 16 MM DIAM, 51 MM LONG. CON TUERCA, ARAND. P"/>
    <n v="1800"/>
    <n v="1.75"/>
    <n v="3150"/>
    <n v="3"/>
    <x v="2"/>
    <m/>
    <n v="22954"/>
    <x v="8"/>
    <m/>
    <m/>
    <m/>
    <n v="1800"/>
    <n v="1.75"/>
    <n v="3150"/>
    <s v="MODIFICADO"/>
    <n v="244"/>
    <m/>
    <m/>
    <m/>
    <m/>
  </r>
  <r>
    <x v="6"/>
    <m/>
    <n v="1549"/>
    <s v="SI"/>
    <s v="BATERIA DE 18 VOLTIOS DE 2200 MAH DE ALTA CAPACIDAD DE NI CA PARA MAQ.8388,633109,04"/>
    <s v="7310031 "/>
    <n v="464200014"/>
    <s v="BIEN"/>
    <s v="Especial"/>
    <x v="0"/>
    <m/>
    <s v="REPUESTOS O ACCESORIOS"/>
    <s v="BATERIA DE 18 VOLTIOS DE 2200 MAH DE ALTA CAPACIDAD DE NI CA PARA MAQ."/>
    <n v="8"/>
    <n v="388.63"/>
    <n v="3109.04"/>
    <s v="1, 2"/>
    <x v="1"/>
    <m/>
    <m/>
    <x v="0"/>
    <m/>
    <m/>
    <m/>
    <m/>
    <m/>
    <n v="0"/>
    <m/>
    <m/>
    <m/>
    <m/>
    <m/>
    <m/>
  </r>
  <r>
    <x v="6"/>
    <m/>
    <n v="1550"/>
    <s v="SI"/>
    <s v="FUSIBLE TIPO BAY ONET DE 50 A100313100"/>
    <s v="7310031 "/>
    <n v="462110014"/>
    <s v="BIEN"/>
    <s v="Común"/>
    <x v="0"/>
    <s v="Normalizado"/>
    <s v="SUBASTA INVERSA ELECTRÓNICA"/>
    <s v="FUSIBLE TIPO BAY ONET DE 50 A"/>
    <n v="100"/>
    <n v="31"/>
    <n v="3100"/>
    <s v="2, 3"/>
    <x v="1"/>
    <m/>
    <n v="22975"/>
    <x v="8"/>
    <m/>
    <m/>
    <m/>
    <n v="100"/>
    <n v="31"/>
    <n v="3100"/>
    <s v="MODIFICADO"/>
    <n v="212"/>
    <m/>
    <m/>
    <m/>
    <m/>
  </r>
  <r>
    <x v="6"/>
    <m/>
    <n v="1552"/>
    <s v="SI"/>
    <s v="CONDUCTOR DE ALUMINIO DESNUDO, CABLEADO, AAC, 4 AWG, 7 HILOS60000,53000"/>
    <s v="12103121217026103 "/>
    <n v="429420116"/>
    <s v="BIEN"/>
    <s v="Común"/>
    <x v="1"/>
    <s v="Normalizado"/>
    <s v="CATÁLOGO ELECTRÓNICO"/>
    <s v="CONDUCTOR DE ALUMINIO DESNUDO, CABLEADO, AAC, 4 AWG, 7 HILOS"/>
    <n v="6000"/>
    <n v="0.5"/>
    <n v="3000"/>
    <s v="1, 2"/>
    <x v="2"/>
    <s v="ANDRADE OLGA"/>
    <n v="22546"/>
    <x v="3"/>
    <m/>
    <m/>
    <s v="Emisión de orden de compra"/>
    <m/>
    <m/>
    <n v="0"/>
    <m/>
    <m/>
    <m/>
    <m/>
    <m/>
    <m/>
  </r>
  <r>
    <x v="6"/>
    <m/>
    <n v="1553"/>
    <s v="SI"/>
    <s v="FUSIBLE TIPO BAY ONET DE 3 A100303000"/>
    <s v="7310031 "/>
    <n v="462110014"/>
    <s v="BIEN"/>
    <s v="Común"/>
    <x v="0"/>
    <s v="Normalizado"/>
    <s v="SUBASTA INVERSA ELECTRÓNICA"/>
    <s v="FUSIBLE TIPO BAY ONET DE 3 A"/>
    <n v="100"/>
    <n v="30"/>
    <n v="3000"/>
    <s v="2, 3"/>
    <x v="1"/>
    <m/>
    <n v="22975"/>
    <x v="8"/>
    <m/>
    <m/>
    <m/>
    <n v="100"/>
    <n v="30"/>
    <n v="3000"/>
    <s v="MODIFICADO"/>
    <n v="212"/>
    <m/>
    <m/>
    <m/>
    <m/>
  </r>
  <r>
    <x v="6"/>
    <m/>
    <n v="1554"/>
    <s v="SI"/>
    <s v="FUSIBLE TIPO BAY ONET DE 6 A100303000"/>
    <s v="7310031 "/>
    <n v="462110014"/>
    <s v="BIEN"/>
    <s v="Común"/>
    <x v="0"/>
    <s v="Normalizado"/>
    <s v="SUBASTA INVERSA ELECTRÓNICA"/>
    <s v="FUSIBLE TIPO BAY ONET DE 6 A"/>
    <n v="100"/>
    <n v="30"/>
    <n v="3000"/>
    <s v="2, 3"/>
    <x v="1"/>
    <m/>
    <n v="22975"/>
    <x v="8"/>
    <m/>
    <m/>
    <m/>
    <n v="100"/>
    <n v="30"/>
    <n v="3000"/>
    <s v="MODIFICADO"/>
    <n v="212"/>
    <m/>
    <m/>
    <m/>
    <m/>
  </r>
  <r>
    <x v="6"/>
    <m/>
    <n v="1555"/>
    <s v="SI"/>
    <s v="FUSIBLE TIPO BAY ONET DE 10 A100303000"/>
    <s v="7310031 "/>
    <n v="462110014"/>
    <s v="BIEN"/>
    <s v="Común"/>
    <x v="0"/>
    <s v="Normalizado"/>
    <s v="SUBASTA INVERSA ELECTRÓNICA"/>
    <s v="FUSIBLE TIPO BAY ONET DE 10 A"/>
    <n v="100"/>
    <n v="30"/>
    <n v="3000"/>
    <s v="2, 3"/>
    <x v="1"/>
    <m/>
    <n v="22975"/>
    <x v="8"/>
    <m/>
    <m/>
    <m/>
    <n v="100"/>
    <n v="30"/>
    <n v="3000"/>
    <s v="MODIFICADO"/>
    <n v="212"/>
    <m/>
    <m/>
    <m/>
    <m/>
  </r>
  <r>
    <x v="6"/>
    <m/>
    <n v="1556"/>
    <s v="SI"/>
    <s v="FUSIBLE TIPO BAY ONET DE 15 A100303000"/>
    <s v="7310031 "/>
    <n v="462110014"/>
    <s v="BIEN"/>
    <s v="Común"/>
    <x v="0"/>
    <s v="Normalizado"/>
    <s v="SUBASTA INVERSA ELECTRÓNICA"/>
    <s v="FUSIBLE TIPO BAY ONET DE 15 A"/>
    <n v="100"/>
    <n v="30"/>
    <n v="3000"/>
    <s v="2, 3"/>
    <x v="1"/>
    <m/>
    <n v="22975"/>
    <x v="8"/>
    <m/>
    <m/>
    <m/>
    <n v="100"/>
    <n v="30"/>
    <n v="3000"/>
    <s v="MODIFICADO"/>
    <n v="212"/>
    <m/>
    <m/>
    <m/>
    <m/>
  </r>
  <r>
    <x v="6"/>
    <m/>
    <n v="1557"/>
    <s v="SI"/>
    <s v="FUSIBLE TIPO BAY ONET DE 20 A100303000"/>
    <s v="7310031 "/>
    <n v="462110014"/>
    <s v="BIEN"/>
    <s v="Común"/>
    <x v="0"/>
    <s v="Normalizado"/>
    <s v="SUBASTA INVERSA ELECTRÓNICA"/>
    <s v="FUSIBLE TIPO BAY ONET DE 20 A"/>
    <n v="100"/>
    <n v="30"/>
    <n v="3000"/>
    <s v="2, 3"/>
    <x v="1"/>
    <m/>
    <n v="22975"/>
    <x v="8"/>
    <m/>
    <m/>
    <m/>
    <n v="100"/>
    <n v="30"/>
    <n v="3000"/>
    <s v="MODIFICADO"/>
    <n v="212"/>
    <m/>
    <m/>
    <m/>
    <m/>
  </r>
  <r>
    <x v="6"/>
    <m/>
    <n v="1558"/>
    <s v="SI"/>
    <s v="CANDADO MATRIZADO DE 50 MM TIPO &quot;A&quot;200153000"/>
    <s v="7330031_x000a_7320031"/>
    <n v="4299908164"/>
    <s v="BIEN"/>
    <s v="Común"/>
    <x v="0"/>
    <m/>
    <s v="SUBASTA INVERSA ELECTRÓNICA"/>
    <s v="CANDADO MATRIZADO DE 50 MM TIPO &quot;A&quot;"/>
    <n v="200"/>
    <n v="15"/>
    <n v="3000"/>
    <s v="2, 3"/>
    <x v="1"/>
    <m/>
    <m/>
    <x v="0"/>
    <m/>
    <m/>
    <m/>
    <m/>
    <m/>
    <n v="0"/>
    <s v="INCLUSIÓN"/>
    <n v="212"/>
    <m/>
    <m/>
    <m/>
    <m/>
  </r>
  <r>
    <x v="6"/>
    <m/>
    <n v="1559"/>
    <s v="SI"/>
    <s v="CANDADO MATRIZADO DE 50 MM TIPO &quot;B&quot;200153000"/>
    <s v="7330031_x000a_7320031"/>
    <n v="4299908164"/>
    <s v="BIEN"/>
    <s v="Común"/>
    <x v="0"/>
    <m/>
    <s v="SUBASTA INVERSA ELECTRÓNICA"/>
    <s v="CANDADO MATRIZADO DE 50 MM TIPO &quot;B&quot;"/>
    <n v="200"/>
    <n v="15"/>
    <n v="3000"/>
    <s v="2, 3"/>
    <x v="1"/>
    <m/>
    <m/>
    <x v="0"/>
    <m/>
    <m/>
    <m/>
    <m/>
    <m/>
    <n v="0"/>
    <s v="INCLUSIÓN"/>
    <n v="212"/>
    <m/>
    <m/>
    <m/>
    <m/>
  </r>
  <r>
    <x v="6"/>
    <m/>
    <n v="1560"/>
    <s v="SI"/>
    <s v="PERNO MAQUINA FE. GALV. 13 X 51 MM  1 2Pulg. X 2Pulg. , TUERCA, ARAND. PLANA Y40000,753000"/>
    <s v="12103121217026103 7310031 7330031 7410031 "/>
    <n v="4299905225"/>
    <s v="BIEN"/>
    <s v="Común"/>
    <x v="1"/>
    <s v="Normalizado"/>
    <s v="ÍNFIMA CUANTÍA"/>
    <s v="PERNO MAQUINA FE. GALV. 13 X 51 MM  1 2Pulg. X 2Pulg. , TUERCA, ARAND. PLANA Y"/>
    <n v="4000"/>
    <n v="0.75"/>
    <n v="3000"/>
    <n v="3"/>
    <x v="2"/>
    <m/>
    <m/>
    <x v="0"/>
    <m/>
    <m/>
    <m/>
    <m/>
    <m/>
    <n v="0"/>
    <s v="MODIFICADO"/>
    <n v="244"/>
    <m/>
    <m/>
    <m/>
    <m/>
  </r>
  <r>
    <x v="6"/>
    <m/>
    <n v="1562"/>
    <s v="SI"/>
    <s v="PERNO ESPARRAGO ACERO GALV. 16 X 300 MM  5 8 Pulg. X 12 Pulg. , 4 TUERCAS, 4 ARA6004,752850"/>
    <s v="7330031 "/>
    <n v="4299905211"/>
    <s v="BIEN"/>
    <s v="Común"/>
    <x v="0"/>
    <s v="Normalizado"/>
    <s v="ÍNFIMA CUANTÍA"/>
    <s v="PERNO ESPARRAGO ACERO GALV. 16 X 300 MM  5 8 Pulg. X 12 Pulg. , 4 TUERCAS, 4 ARA"/>
    <n v="600"/>
    <n v="4.75"/>
    <n v="2850"/>
    <n v="3"/>
    <x v="2"/>
    <m/>
    <n v="22954"/>
    <x v="8"/>
    <m/>
    <m/>
    <m/>
    <n v="600"/>
    <n v="4.75"/>
    <n v="2850"/>
    <s v="MODIFICADO"/>
    <n v="244"/>
    <m/>
    <m/>
    <m/>
    <m/>
  </r>
  <r>
    <x v="6"/>
    <m/>
    <n v="1563"/>
    <s v="SI"/>
    <s v="PERNO MAQUINA ACERO GALV. 8 X 38 MM  1 1 2Pulg. , TUERCA, ARAND. PLANA Y P29000,952755"/>
    <s v="12103121217026103 7330031 7410031 "/>
    <n v="4299905225"/>
    <s v="BIEN"/>
    <s v="Común"/>
    <x v="1"/>
    <s v="Normalizado"/>
    <s v="ÍNFIMA CUANTÍA"/>
    <s v="PERNO MAQUINA ACERO GALV. 8 X 38 MM  1 1 2Pulg. , TUERCA, ARAND. PLANA Y P"/>
    <n v="2900"/>
    <n v="0.95"/>
    <n v="2755"/>
    <n v="3"/>
    <x v="2"/>
    <m/>
    <n v="22954"/>
    <x v="8"/>
    <m/>
    <m/>
    <m/>
    <n v="2900"/>
    <n v="0.95"/>
    <n v="2755"/>
    <s v="MODIFICADO"/>
    <n v="244"/>
    <m/>
    <m/>
    <m/>
    <m/>
  </r>
  <r>
    <x v="6"/>
    <m/>
    <n v="1564"/>
    <s v="SI"/>
    <s v="RETENEDOR TERMINAL PREFORMADO PARA RETENER CABLE ASC Y O ACSR NO. 4 0 5005,252625"/>
    <s v="12103121217026103 "/>
    <n v="412660012"/>
    <s v="BIEN"/>
    <s v="Común"/>
    <x v="1"/>
    <s v="Normalizado"/>
    <s v="ÍNFIMA CUANTÍA"/>
    <s v="RETENEDOR TERMINAL PREFORMADO PARA RETENER CABLE ASC Y O ACSR NO. 4 0 "/>
    <n v="500"/>
    <n v="5.25"/>
    <n v="2625"/>
    <s v="1, 2"/>
    <x v="1"/>
    <m/>
    <m/>
    <x v="0"/>
    <m/>
    <m/>
    <m/>
    <m/>
    <m/>
    <n v="0"/>
    <m/>
    <m/>
    <m/>
    <m/>
    <m/>
    <m/>
  </r>
  <r>
    <x v="6"/>
    <m/>
    <n v="1565"/>
    <s v="SI"/>
    <s v="EMPALME O MANGUITO DE COMPRESION ACSR, UNION No. 266.8 MCM, 7 HILOS14018,52590"/>
    <s v="7310031 "/>
    <n v="462110521"/>
    <s v="BIEN"/>
    <s v="Común"/>
    <x v="0"/>
    <s v="Normalizado"/>
    <s v="ÍNFIMA CUANTÍA"/>
    <s v="EMPALME O MANGUITO DE COMPRESION ACSR, UNION No. 266.8 MCM, 7 HILOS"/>
    <n v="140"/>
    <n v="18.5"/>
    <n v="2590"/>
    <n v="3"/>
    <x v="2"/>
    <s v="TIPANTA TANIA"/>
    <n v="22955"/>
    <x v="2"/>
    <m/>
    <m/>
    <s v="11/11/2021: Área usuaria no remite Información preparatoria"/>
    <n v="140"/>
    <n v="18.5"/>
    <n v="2590"/>
    <s v="MODIFICADO"/>
    <n v="244"/>
    <m/>
    <m/>
    <m/>
    <m/>
  </r>
  <r>
    <x v="6"/>
    <m/>
    <n v="1566"/>
    <s v="SI"/>
    <s v="CABLE DE AL, CABLEADO, 600 V, TTU, 250 AWG, 19 HILOS6683,52338"/>
    <s v="7310031 "/>
    <n v="463400115"/>
    <s v="BIEN"/>
    <s v="Común"/>
    <x v="0"/>
    <s v="Normalizado"/>
    <s v="ÍNFIMA CUANTÍA"/>
    <s v="CABLE DE AL, CABLEADO, 600 V, TTU, 250 AWG, 19 HILOS"/>
    <n v="668"/>
    <n v="3.5"/>
    <n v="2338"/>
    <s v="1, 2"/>
    <x v="1"/>
    <m/>
    <m/>
    <x v="0"/>
    <m/>
    <m/>
    <m/>
    <m/>
    <m/>
    <n v="0"/>
    <m/>
    <m/>
    <m/>
    <m/>
    <m/>
    <m/>
  </r>
  <r>
    <x v="6"/>
    <m/>
    <n v="1567"/>
    <s v="SI"/>
    <s v="PERNO ESPIGA  PIN  CORTO GALV. DE 19 X 25 X 200 MM.   6.3KV  4405,052222"/>
    <s v="12103121217026103 7310031 7410031 "/>
    <n v="4299905221"/>
    <s v="BIEN"/>
    <s v="Común"/>
    <x v="1"/>
    <s v="Normalizado"/>
    <s v="ÍNFIMA CUANTÍA"/>
    <s v="PERNO ESPIGA  PIN  CORTO GALV. DE 19 X 25 X 200 MM.   6.3KV  "/>
    <n v="440"/>
    <n v="5.05"/>
    <n v="2222"/>
    <n v="3"/>
    <x v="2"/>
    <m/>
    <n v="22954"/>
    <x v="8"/>
    <m/>
    <m/>
    <m/>
    <n v="440"/>
    <n v="5.05"/>
    <n v="2222"/>
    <s v="MODIFICADO"/>
    <n v="244"/>
    <m/>
    <m/>
    <m/>
    <m/>
  </r>
  <r>
    <x v="6"/>
    <m/>
    <n v="1570"/>
    <s v="SI"/>
    <s v="EMPALME DE COMPRESION DE COBRE. NO. 2 AWG6003,121872"/>
    <s v="7310031 "/>
    <n v="462110521"/>
    <s v="BIEN"/>
    <s v="Común"/>
    <x v="0"/>
    <s v="Normalizado"/>
    <s v="ÍNFIMA CUANTÍA"/>
    <s v="EMPALME DE COMPRESION DE COBRE. NO. 2 AWG"/>
    <n v="600"/>
    <n v="3.12"/>
    <n v="1872"/>
    <n v="3"/>
    <x v="2"/>
    <s v="TIPANTA TANIA"/>
    <n v="22955"/>
    <x v="2"/>
    <m/>
    <m/>
    <s v="11/11/2021: Área usuaria no remite Información preparatoria"/>
    <n v="600"/>
    <n v="3.12"/>
    <n v="1872"/>
    <s v="MODIFICADO"/>
    <n v="244"/>
    <m/>
    <m/>
    <m/>
    <m/>
  </r>
  <r>
    <x v="6"/>
    <m/>
    <n v="1571"/>
    <s v="SI"/>
    <s v="PERNO ESPARRAGO ACERO GALV. 4 TUERCAS 4 ARAND. PLANAS Y PRESION, 19 X 3006,21860"/>
    <s v="7410031 "/>
    <s v="429990871144"/>
    <s v="BIEN"/>
    <s v="Común"/>
    <x v="0"/>
    <s v="Normalizado"/>
    <s v="ÍNFIMA CUANTÍA"/>
    <s v="PERNO ESPARRAGO ACERO GALV. 4 TUERCAS 4 ARAND. PLANAS Y PRESION, 19 X "/>
    <n v="300"/>
    <n v="6.2"/>
    <n v="1860"/>
    <n v="3"/>
    <x v="2"/>
    <m/>
    <n v="22954"/>
    <x v="8"/>
    <m/>
    <m/>
    <m/>
    <n v="1600"/>
    <n v="4.8"/>
    <n v="7680"/>
    <s v="MODIFICADO"/>
    <n v="244"/>
    <m/>
    <m/>
    <m/>
    <m/>
  </r>
  <r>
    <x v="6"/>
    <m/>
    <n v="1572"/>
    <s v="SI"/>
    <s v="TERMINAL COMPR. RECTO DE CU SN ESTANDARD 1 PERF. NO. 2 AWG6003,11860"/>
    <s v="7310031 "/>
    <n v="462110521"/>
    <s v="BIEN"/>
    <s v="Común"/>
    <x v="0"/>
    <s v="Normalizado"/>
    <s v="ÍNFIMA CUANTÍA"/>
    <s v="TERMINAL COMPR. RECTO DE CU SN ESTANDARD 1 PERF. NO. 2 AWG"/>
    <n v="600"/>
    <n v="3.1"/>
    <n v="1860"/>
    <n v="3"/>
    <x v="1"/>
    <m/>
    <m/>
    <x v="0"/>
    <m/>
    <m/>
    <m/>
    <m/>
    <m/>
    <n v="0"/>
    <s v="MODIFICADO"/>
    <n v="244"/>
    <m/>
    <m/>
    <m/>
    <m/>
  </r>
  <r>
    <x v="6"/>
    <m/>
    <n v="1573"/>
    <s v="SI"/>
    <s v="TERMINAL COMPR. RECTO DE CU SN ESTANDARD 1 PERF. NO. 2 0 AWG5003,51750"/>
    <s v="12103121217026103 7310031 "/>
    <n v="462110521"/>
    <s v="BIEN"/>
    <s v="Común"/>
    <x v="1"/>
    <s v="Normalizado"/>
    <s v="ÍNFIMA CUANTÍA"/>
    <s v="TERMINAL COMPR. RECTO DE CU SN ESTANDARD 1 PERF. NO. 2 0 AWG"/>
    <n v="500"/>
    <n v="3.5"/>
    <n v="1750"/>
    <n v="3"/>
    <x v="1"/>
    <m/>
    <m/>
    <x v="0"/>
    <m/>
    <m/>
    <m/>
    <m/>
    <m/>
    <n v="0"/>
    <s v="MODIFICADO"/>
    <n v="244"/>
    <m/>
    <m/>
    <m/>
    <m/>
  </r>
  <r>
    <x v="6"/>
    <m/>
    <n v="1574"/>
    <s v="SI"/>
    <s v="FOCO AHORRADOR DE ENERGIA, LUZ CALIDA, TIPO 3U INVERTIDA, 20 W, 110 1210001,71700"/>
    <s v="7310031 "/>
    <n v="465100111"/>
    <s v="BIEN"/>
    <s v="Común"/>
    <x v="0"/>
    <s v="Normalizado"/>
    <s v="ÍNFIMA CUANTÍA"/>
    <s v="FOCO AHORRADOR DE ENERGIA, LUZ CALIDA, TIPO 3U INVERTIDA, 20 W, 110 12"/>
    <n v="1000"/>
    <n v="1.7"/>
    <n v="1700"/>
    <s v="1, 2"/>
    <x v="1"/>
    <m/>
    <m/>
    <x v="0"/>
    <m/>
    <m/>
    <m/>
    <m/>
    <m/>
    <n v="0"/>
    <m/>
    <m/>
    <m/>
    <m/>
    <m/>
    <m/>
  </r>
  <r>
    <x v="6"/>
    <m/>
    <n v="1575"/>
    <s v="SI"/>
    <s v="TIRAFUSIBLE DE MEDIO VOLTAJE TIPO DUAL DE 6.3 A4004,21680"/>
    <s v="7310031 "/>
    <n v="462110014"/>
    <s v="BIEN"/>
    <s v="Común"/>
    <x v="0"/>
    <s v="Normalizado"/>
    <s v="ÍNFIMA CUANTÍA"/>
    <s v="TIRAFUSIBLE DE MEDIO VOLTAJE TIPO DUAL DE 6.3 A"/>
    <n v="400"/>
    <n v="4.2"/>
    <n v="1680"/>
    <s v="1, 2"/>
    <x v="2"/>
    <s v="ANDRADE OLGA"/>
    <n v="22558"/>
    <x v="3"/>
    <m/>
    <m/>
    <s v="ADJUDICADO - INFIMA"/>
    <m/>
    <m/>
    <n v="0"/>
    <m/>
    <m/>
    <m/>
    <m/>
    <m/>
    <m/>
  </r>
  <r>
    <x v="6"/>
    <m/>
    <n v="1576"/>
    <s v="SI"/>
    <s v="TIRAFUSIBLE DE MEDIO VOLTAJE TIPO DUAL DE 0.3 A42041680"/>
    <s v="7310031 7330031 "/>
    <n v="462110014"/>
    <s v="BIEN"/>
    <s v="Común"/>
    <x v="0"/>
    <s v="Normalizado"/>
    <s v="ÍNFIMA CUANTÍA"/>
    <s v="TIRAFUSIBLE DE MEDIO VOLTAJE TIPO DUAL DE 0.3 A"/>
    <n v="420"/>
    <n v="4"/>
    <n v="1680"/>
    <s v="1, 2"/>
    <x v="2"/>
    <s v="ANDRADE OLGA"/>
    <n v="22558"/>
    <x v="3"/>
    <m/>
    <m/>
    <s v="ADJUDICADO - INFIMA"/>
    <m/>
    <m/>
    <n v="0"/>
    <m/>
    <m/>
    <m/>
    <m/>
    <m/>
    <m/>
  </r>
  <r>
    <x v="6"/>
    <m/>
    <n v="1577"/>
    <s v="SI"/>
    <s v="PERNO MAQUINA ACERO. GALV. 16 X 38 MM  5 8 Pulg. X 1 1 2 Pulg. , TUERCA, ARAND. 10001,651650"/>
    <s v="7330031 "/>
    <n v="4299905225"/>
    <s v="BIEN"/>
    <s v="Común"/>
    <x v="0"/>
    <s v="Normalizado"/>
    <s v="ÍNFIMA CUANTÍA"/>
    <s v="PERNO MAQUINA ACERO. GALV. 16 X 38 MM  5 8 Pulg. X 1 1 2 Pulg. , TUERCA, ARAND. "/>
    <n v="1000"/>
    <n v="1.65"/>
    <n v="1650"/>
    <n v="3"/>
    <x v="2"/>
    <m/>
    <n v="22954"/>
    <x v="8"/>
    <m/>
    <m/>
    <m/>
    <n v="1000"/>
    <n v="1.65"/>
    <n v="1650"/>
    <s v="MODIFICADO"/>
    <n v="244"/>
    <m/>
    <m/>
    <m/>
    <m/>
  </r>
  <r>
    <x v="6"/>
    <m/>
    <n v="1579"/>
    <s v="SI"/>
    <s v="TIRAFUSIBLE DE MEDIA TENSION CABEZA REMOVIBLE 20 A, TIPO T6002,371422"/>
    <s v="7310031 "/>
    <n v="462110014"/>
    <s v="BIEN"/>
    <s v="Común"/>
    <x v="0"/>
    <s v="Normalizado"/>
    <s v="ÍNFIMA CUANTÍA"/>
    <s v="TIRAFUSIBLE DE MEDIA TENSION CABEZA REMOVIBLE 20 A, TIPO T"/>
    <n v="600"/>
    <n v="2.37"/>
    <n v="1422"/>
    <s v="1, 2"/>
    <x v="2"/>
    <s v="ANDRADE OLGA"/>
    <n v="22558"/>
    <x v="3"/>
    <m/>
    <m/>
    <s v="ADJUDICADO - INFIMA"/>
    <m/>
    <m/>
    <n v="0"/>
    <m/>
    <m/>
    <m/>
    <m/>
    <m/>
    <m/>
  </r>
  <r>
    <x v="6"/>
    <m/>
    <n v="1580"/>
    <s v="SI"/>
    <s v="TIRAFUSIBLE DE MEDIO VOLTAJE TIPO DUAL DE 32.0 A3004,51350"/>
    <s v="7310031 "/>
    <n v="462110014"/>
    <s v="BIEN"/>
    <s v="Común"/>
    <x v="0"/>
    <s v="Normalizado"/>
    <s v="ÍNFIMA CUANTÍA"/>
    <s v="TIRAFUSIBLE DE MEDIO VOLTAJE TIPO DUAL DE 32.0 A"/>
    <n v="300"/>
    <n v="4.5"/>
    <n v="1350"/>
    <s v="1, 2"/>
    <x v="2"/>
    <s v="ANDRADE OLGA"/>
    <n v="22558"/>
    <x v="3"/>
    <m/>
    <m/>
    <s v="ADJUDICADO - INFIMA"/>
    <m/>
    <m/>
    <n v="0"/>
    <m/>
    <m/>
    <m/>
    <m/>
    <m/>
    <m/>
  </r>
  <r>
    <x v="6"/>
    <m/>
    <n v="1581"/>
    <s v="SI"/>
    <s v="TIRAFUSIBLE DE MEDIO VOLTAJE TIPO DUAL DE 46.0 A3004,51350"/>
    <s v="7310031 "/>
    <n v="462110014"/>
    <s v="BIEN"/>
    <s v="Común"/>
    <x v="0"/>
    <s v="Normalizado"/>
    <s v="ÍNFIMA CUANTÍA"/>
    <s v="TIRAFUSIBLE DE MEDIO VOLTAJE TIPO DUAL DE 46.0 A"/>
    <n v="300"/>
    <n v="4.5"/>
    <n v="1350"/>
    <s v="1, 2"/>
    <x v="2"/>
    <s v="ANDRADE OLGA"/>
    <n v="22558"/>
    <x v="3"/>
    <m/>
    <m/>
    <s v="ADJUDICADO - INFIMA"/>
    <m/>
    <m/>
    <n v="0"/>
    <m/>
    <m/>
    <m/>
    <m/>
    <m/>
    <m/>
  </r>
  <r>
    <x v="6"/>
    <m/>
    <n v="1584"/>
    <s v="SI"/>
    <s v="TIRAFUSIBLE DE MEDIO VOLTAJE TIPO DUAL DE 7.0 A3004,21260"/>
    <s v="7310031 "/>
    <n v="462110014"/>
    <s v="BIEN"/>
    <s v="Común"/>
    <x v="0"/>
    <s v="Normalizado"/>
    <s v="ÍNFIMA CUANTÍA"/>
    <s v="TIRAFUSIBLE DE MEDIO VOLTAJE TIPO DUAL DE 7.0 A"/>
    <n v="300"/>
    <n v="4.2"/>
    <n v="1260"/>
    <s v="1, 2"/>
    <x v="2"/>
    <s v="ANDRADE OLGA"/>
    <n v="22558"/>
    <x v="3"/>
    <m/>
    <m/>
    <s v="ADJUDICADO - INFIMA"/>
    <m/>
    <m/>
    <n v="0"/>
    <m/>
    <m/>
    <m/>
    <m/>
    <m/>
    <m/>
  </r>
  <r>
    <x v="6"/>
    <m/>
    <n v="1585"/>
    <s v="SI"/>
    <s v="TIRAFUSIBLE DE MEDIO VOLTAJE TIPO DUAL DE 10.4 A3004,21260"/>
    <s v="7310031 "/>
    <n v="462110014"/>
    <s v="BIEN"/>
    <s v="Común"/>
    <x v="0"/>
    <s v="Normalizado"/>
    <s v="ÍNFIMA CUANTÍA"/>
    <s v="TIRAFUSIBLE DE MEDIO VOLTAJE TIPO DUAL DE 10.4 A"/>
    <n v="300"/>
    <n v="4.2"/>
    <n v="1260"/>
    <s v="1, 2"/>
    <x v="2"/>
    <s v="ANDRADE OLGA"/>
    <n v="22558"/>
    <x v="3"/>
    <m/>
    <m/>
    <s v="ADJUDICADO - INFIMA"/>
    <m/>
    <m/>
    <n v="0"/>
    <m/>
    <m/>
    <m/>
    <m/>
    <m/>
    <m/>
  </r>
  <r>
    <x v="6"/>
    <m/>
    <n v="1586"/>
    <s v="SI"/>
    <s v="TIRAFUSIBLE DE MEDIO VOLTAJE TIPO DUAL DE 21.0 A3004,21260"/>
    <s v="7310031 "/>
    <n v="462110014"/>
    <s v="BIEN"/>
    <s v="Común"/>
    <x v="0"/>
    <s v="Normalizado"/>
    <s v="ÍNFIMA CUANTÍA"/>
    <s v="TIRAFUSIBLE DE MEDIO VOLTAJE TIPO DUAL DE 21.0 A"/>
    <n v="300"/>
    <n v="4.2"/>
    <n v="1260"/>
    <s v="1, 2"/>
    <x v="2"/>
    <s v="ANDRADE OLGA"/>
    <n v="22558"/>
    <x v="3"/>
    <m/>
    <m/>
    <s v="ADJUDICADO - INFIMA"/>
    <m/>
    <m/>
    <n v="0"/>
    <m/>
    <m/>
    <m/>
    <m/>
    <m/>
    <m/>
  </r>
  <r>
    <x v="6"/>
    <m/>
    <n v="1587"/>
    <s v="SI"/>
    <s v="TIRAFUSIBLE DE MEDIO VOLTAJE TIPO DUAL DE 0.2 A30041200"/>
    <s v="7310031 "/>
    <n v="462110014"/>
    <s v="BIEN"/>
    <s v="Común"/>
    <x v="0"/>
    <s v="Normalizado"/>
    <s v="ÍNFIMA CUANTÍA"/>
    <s v="TIRAFUSIBLE DE MEDIO VOLTAJE TIPO DUAL DE 0.2 A"/>
    <n v="300"/>
    <n v="4"/>
    <n v="1200"/>
    <s v="1, 2"/>
    <x v="2"/>
    <s v="ANDRADE OLGA"/>
    <n v="22558"/>
    <x v="3"/>
    <m/>
    <m/>
    <s v="ADJUDICADO - INFIMA"/>
    <m/>
    <m/>
    <n v="0"/>
    <m/>
    <m/>
    <m/>
    <m/>
    <m/>
    <m/>
  </r>
  <r>
    <x v="6"/>
    <m/>
    <n v="1588"/>
    <s v="SI"/>
    <s v="TIRAFUSIBLE DE MEDIA TENSION CABEZA REMOVIBLE 40 A, TIPO T4002,91160"/>
    <s v="7310031 "/>
    <n v="462110014"/>
    <s v="BIEN"/>
    <s v="Común"/>
    <x v="0"/>
    <s v="Normalizado"/>
    <s v="ÍNFIMA CUANTÍA"/>
    <s v="TIRAFUSIBLE DE MEDIA TENSION CABEZA REMOVIBLE 40 A, TIPO T"/>
    <n v="400"/>
    <n v="2.9"/>
    <n v="1160"/>
    <s v="1, 2"/>
    <x v="2"/>
    <s v="ANDRADE OLGA"/>
    <n v="22558"/>
    <x v="3"/>
    <m/>
    <m/>
    <s v="ADJUDICADO - INFIMA"/>
    <m/>
    <m/>
    <n v="0"/>
    <m/>
    <m/>
    <m/>
    <m/>
    <m/>
    <m/>
  </r>
  <r>
    <x v="6"/>
    <m/>
    <n v="1589"/>
    <s v="SI"/>
    <s v="TIRAFUSIBLE DE MEDIA TENSION CABEZA REMOVIBLE 65 A, TIPO T2005,271054"/>
    <s v="7310031 "/>
    <n v="462110014"/>
    <s v="BIEN"/>
    <s v="Común"/>
    <x v="0"/>
    <s v="Normalizado"/>
    <s v="ÍNFIMA CUANTÍA"/>
    <s v="TIRAFUSIBLE DE MEDIA TENSION CABEZA REMOVIBLE 65 A, TIPO T"/>
    <n v="200"/>
    <n v="5.27"/>
    <n v="1054"/>
    <s v="1, 2"/>
    <x v="1"/>
    <m/>
    <m/>
    <x v="0"/>
    <m/>
    <m/>
    <m/>
    <m/>
    <m/>
    <n v="0"/>
    <m/>
    <m/>
    <m/>
    <m/>
    <m/>
    <m/>
  </r>
  <r>
    <x v="6"/>
    <m/>
    <n v="1590"/>
    <s v="SI"/>
    <s v="TIRAFUSIBLE DE MEDIA TENSION CABEZA REMOVIBLE 80 A, TIPO T2005,271054"/>
    <s v="7310031 "/>
    <n v="462110014"/>
    <s v="BIEN"/>
    <s v="Común"/>
    <x v="0"/>
    <s v="Normalizado"/>
    <s v="ÍNFIMA CUANTÍA"/>
    <s v="TIRAFUSIBLE DE MEDIA TENSION CABEZA REMOVIBLE 80 A, TIPO T"/>
    <n v="200"/>
    <n v="5.27"/>
    <n v="1054"/>
    <s v="1, 2"/>
    <x v="1"/>
    <m/>
    <m/>
    <x v="0"/>
    <m/>
    <m/>
    <m/>
    <m/>
    <m/>
    <n v="0"/>
    <m/>
    <m/>
    <m/>
    <m/>
    <m/>
    <m/>
  </r>
  <r>
    <x v="6"/>
    <m/>
    <n v="1591"/>
    <s v="SI"/>
    <s v="RETENEDOR TERMINAL PREFORMADO PARA RETENER CABLE ASC Y O ACSR No. 4 AW50021000"/>
    <s v="12103121217026103 "/>
    <n v="412660012"/>
    <s v="BIEN"/>
    <s v="Común"/>
    <x v="1"/>
    <s v="Normalizado"/>
    <s v="ÍNFIMA CUANTÍA"/>
    <s v="RETENEDOR TERMINAL PREFORMADO PARA RETENER CABLE ASC Y O ACSR No. 4 AW"/>
    <n v="500"/>
    <n v="2"/>
    <n v="1000"/>
    <s v="1, 2"/>
    <x v="1"/>
    <m/>
    <m/>
    <x v="0"/>
    <m/>
    <m/>
    <m/>
    <m/>
    <m/>
    <n v="0"/>
    <m/>
    <m/>
    <m/>
    <m/>
    <m/>
    <m/>
  </r>
  <r>
    <x v="6"/>
    <m/>
    <n v="1592"/>
    <s v="SI"/>
    <s v="HEBILLA DE ACERO INOXIDABLE PARA SUJECCION DE FLEJE DE 19 MM20000,51000"/>
    <s v="12103121217026103 7310031 "/>
    <n v="429990536"/>
    <s v="BIEN"/>
    <s v="Común"/>
    <x v="1"/>
    <s v="Normalizado"/>
    <s v="ÍNFIMA CUANTÍA"/>
    <s v="HEBILLA DE ACERO INOXIDABLE PARA SUJECCION DE FLEJE DE 19 MM"/>
    <n v="2000"/>
    <n v="0.5"/>
    <n v="1000"/>
    <n v="3"/>
    <x v="1"/>
    <m/>
    <m/>
    <x v="0"/>
    <m/>
    <m/>
    <m/>
    <m/>
    <m/>
    <n v="0"/>
    <s v="MODIFICADO"/>
    <n v="244"/>
    <m/>
    <m/>
    <m/>
    <m/>
  </r>
  <r>
    <x v="6"/>
    <m/>
    <n v="1593"/>
    <s v="SI"/>
    <s v="TIRAFUSIBLE DE MEDIO VOLTAJE TIPO DUAL DE 7.8 A1804,2756"/>
    <s v="7310031 "/>
    <n v="462110014"/>
    <s v="BIEN"/>
    <s v="Común"/>
    <x v="0"/>
    <s v="Normalizado"/>
    <s v="ÍNFIMA CUANTÍA"/>
    <s v="TIRAFUSIBLE DE MEDIO VOLTAJE TIPO DUAL DE 7.8 A"/>
    <n v="180"/>
    <n v="4.2"/>
    <n v="756"/>
    <s v="1, 2"/>
    <x v="2"/>
    <s v="ANDRADE OLGA"/>
    <n v="22558"/>
    <x v="3"/>
    <m/>
    <m/>
    <s v="ADJUDICADO - INFIMA"/>
    <m/>
    <m/>
    <n v="0"/>
    <m/>
    <m/>
    <m/>
    <m/>
    <m/>
    <m/>
  </r>
  <r>
    <x v="6"/>
    <m/>
    <n v="1594"/>
    <s v="SI"/>
    <s v="EMPALME DE COMPRESION DE ALUMINIO NO. 1 0 AWG1007700"/>
    <s v="12103121217026103 "/>
    <n v="462110521"/>
    <s v="BIEN"/>
    <s v="Común"/>
    <x v="1"/>
    <s v="Normalizado"/>
    <s v="ÍNFIMA CUANTÍA"/>
    <s v="EMPALME DE COMPRESION DE ALUMINIO NO. 1 0 AWG"/>
    <n v="100"/>
    <n v="7"/>
    <n v="700"/>
    <n v="3"/>
    <x v="2"/>
    <s v="TIPANTA TANIA"/>
    <n v="22955"/>
    <x v="2"/>
    <m/>
    <m/>
    <s v="11/11/2021: Área usuaria no remite Información preparatoria"/>
    <n v="100"/>
    <n v="7"/>
    <n v="700"/>
    <s v="MODIFICADO"/>
    <n v="244"/>
    <m/>
    <m/>
    <m/>
    <m/>
  </r>
  <r>
    <x v="6"/>
    <m/>
    <n v="1595"/>
    <s v="SI"/>
    <s v="GALVANÓMETRO DIGITAL3200600"/>
    <s v="1210120147100110 "/>
    <n v="4826502116"/>
    <s v="BIEN"/>
    <s v="Común"/>
    <x v="1"/>
    <s v="Normalizado"/>
    <s v="ÍNFIMA CUANTÍA"/>
    <s v="GALVANÓMETRO DIGITAL"/>
    <n v="3"/>
    <n v="200"/>
    <n v="600"/>
    <s v="1, 2"/>
    <x v="1"/>
    <m/>
    <m/>
    <x v="0"/>
    <m/>
    <m/>
    <m/>
    <m/>
    <m/>
    <n v="0"/>
    <m/>
    <m/>
    <m/>
    <m/>
    <m/>
    <m/>
  </r>
  <r>
    <x v="6"/>
    <m/>
    <n v="1596"/>
    <s v="SI"/>
    <s v="EMPALME DE COMPRESION DE ALUMINIO NO. 2 AWG1006600"/>
    <s v="12103121217026103 "/>
    <n v="462110521"/>
    <s v="BIEN"/>
    <s v="Común"/>
    <x v="1"/>
    <s v="Normalizado"/>
    <s v="ÍNFIMA CUANTÍA"/>
    <s v="EMPALME DE COMPRESION DE ALUMINIO NO. 2 AWG"/>
    <n v="100"/>
    <n v="6"/>
    <n v="600"/>
    <n v="3"/>
    <x v="2"/>
    <s v="TIPANTA TANIA"/>
    <n v="22955"/>
    <x v="2"/>
    <m/>
    <m/>
    <s v="11/11/2021: Área usuaria no remite Información preparatoria"/>
    <n v="100"/>
    <n v="6"/>
    <n v="600"/>
    <s v="MODIFICADO"/>
    <n v="244"/>
    <m/>
    <m/>
    <m/>
    <m/>
  </r>
  <r>
    <x v="6"/>
    <m/>
    <n v="1597"/>
    <s v="SI"/>
    <s v="TUERCA OJO OVALADO DE ACERO GALV. PARA PERNO DE 16 MM DIAM.2002400"/>
    <s v="12103121217026103 "/>
    <n v="4299905231"/>
    <s v="BIEN"/>
    <s v="Común"/>
    <x v="1"/>
    <s v="Normalizado"/>
    <s v="ÍNFIMA CUANTÍA"/>
    <s v="TUERCA OJO OVALADO DE ACERO GALV. PARA PERNO DE 16 MM DIAM."/>
    <n v="200"/>
    <n v="2"/>
    <n v="400"/>
    <s v="1, 2"/>
    <x v="1"/>
    <m/>
    <m/>
    <x v="0"/>
    <m/>
    <m/>
    <m/>
    <m/>
    <m/>
    <n v="0"/>
    <m/>
    <m/>
    <m/>
    <m/>
    <m/>
    <m/>
  </r>
  <r>
    <x v="6"/>
    <m/>
    <n v="1598"/>
    <s v="SI"/>
    <s v="TIRAFUSIBLE DE MEDIO VOLTAJE CABEZA REMOVIBLE 6 A, TIPO K2002400"/>
    <s v="7330031 "/>
    <n v="462110012"/>
    <s v="BIEN"/>
    <s v="Común"/>
    <x v="0"/>
    <s v="Normalizado"/>
    <s v="ÍNFIMA CUANTÍA"/>
    <s v="TIRAFUSIBLE DE MEDIO VOLTAJE CABEZA REMOVIBLE 6 A, TIPO K"/>
    <n v="200"/>
    <n v="2"/>
    <n v="400"/>
    <s v="1, 2"/>
    <x v="1"/>
    <m/>
    <m/>
    <x v="0"/>
    <m/>
    <m/>
    <m/>
    <m/>
    <m/>
    <n v="0"/>
    <m/>
    <m/>
    <m/>
    <m/>
    <m/>
    <m/>
  </r>
  <r>
    <x v="6"/>
    <m/>
    <n v="1599"/>
    <s v="SI"/>
    <s v="PERNO MAQUINA ACERO GALV. 10 X 38 MM  3 8Pulg. X 1 1 2Pulg. , TUERCA, ARAND. P5000,75375"/>
    <s v="12103121217026103 "/>
    <n v="4299905225"/>
    <s v="BIEN"/>
    <s v="Común"/>
    <x v="1"/>
    <s v="Normalizado"/>
    <s v="ÍNFIMA CUANTÍA"/>
    <s v="PERNO MAQUINA ACERO GALV. 10 X 38 MM  3 8Pulg. X 1 1 2Pulg. , TUERCA, ARAND. P"/>
    <n v="500"/>
    <n v="0.75"/>
    <n v="375"/>
    <n v="3"/>
    <x v="1"/>
    <m/>
    <m/>
    <x v="0"/>
    <m/>
    <m/>
    <m/>
    <m/>
    <m/>
    <n v="0"/>
    <s v="MODIFICADO"/>
    <n v="244"/>
    <m/>
    <m/>
    <m/>
    <m/>
  </r>
  <r>
    <x v="6"/>
    <m/>
    <n v="1600"/>
    <s v="SI"/>
    <s v="TUBO DE ACERO GALVANIZADO DE 2 1/2 PULG. 63 MM DIAM, 2 MM ESPESOR606360"/>
    <s v="12103121217026103 "/>
    <n v="412740021"/>
    <s v="BIEN"/>
    <s v="Común"/>
    <x v="1"/>
    <s v="Normalizado"/>
    <s v="SUBASTA INVERSA ELECTRÓNICA"/>
    <s v="TUBO DE ACERO GALVANIZADO DE 2 1/2 PULG. 63 MM DIAM, 2 MM ESPESOR"/>
    <n v="60"/>
    <n v="6"/>
    <n v="360"/>
    <s v="2, 3"/>
    <x v="1"/>
    <m/>
    <m/>
    <x v="0"/>
    <m/>
    <m/>
    <m/>
    <m/>
    <m/>
    <n v="0"/>
    <s v="MODIFICADO"/>
    <n v="212"/>
    <m/>
    <m/>
    <m/>
    <m/>
  </r>
  <r>
    <x v="6"/>
    <m/>
    <n v="1602"/>
    <s v="SI"/>
    <s v="CABLE DE CU, SOLIDO, 600 V, THHN, 14 AWG10000,25250"/>
    <s v="12103121217026103 "/>
    <n v="463400183"/>
    <s v="BIEN"/>
    <s v="Común"/>
    <x v="1"/>
    <s v="Normalizado"/>
    <s v="CATÁLOGO ELECTRÓNICO"/>
    <s v="CABLE DE CU, SOLIDO, 600 V, THHN, 14 AWG"/>
    <n v="1000"/>
    <n v="0.25"/>
    <n v="250"/>
    <n v="3"/>
    <x v="2"/>
    <m/>
    <n v="22939"/>
    <x v="8"/>
    <m/>
    <m/>
    <m/>
    <n v="1000"/>
    <n v="0.25"/>
    <n v="250"/>
    <s v="MODIFICADO"/>
    <n v="244"/>
    <m/>
    <m/>
    <m/>
    <m/>
  </r>
  <r>
    <x v="6"/>
    <m/>
    <n v="1603"/>
    <s v="SI"/>
    <s v="TIRAFUSIBLE DE MEDIO VOLTAJE CABEZA REMOVIBLE 5 A, TIPO H1002200"/>
    <s v="12103121217026103 "/>
    <n v="462110014"/>
    <s v="BIEN"/>
    <s v="Común"/>
    <x v="1"/>
    <s v="Normalizado"/>
    <s v="ÍNFIMA CUANTÍA"/>
    <s v="TIRAFUSIBLE DE MEDIO VOLTAJE CABEZA REMOVIBLE 5 A, TIPO H"/>
    <n v="100"/>
    <n v="2"/>
    <n v="200"/>
    <s v="1, 2"/>
    <x v="2"/>
    <s v="ANDRADE OLGA"/>
    <n v="22558"/>
    <x v="3"/>
    <m/>
    <m/>
    <s v="ADJUDICADO - INFIMA"/>
    <m/>
    <m/>
    <n v="0"/>
    <m/>
    <m/>
    <m/>
    <m/>
    <m/>
    <m/>
  </r>
  <r>
    <x v="6"/>
    <m/>
    <n v="1605"/>
    <s v="SI"/>
    <s v="BASTIDOR  RACK  PARA SECUNDARIO DE ACERO GALV. 1 VIA, 38 X 4 MM, CON A100017,24"/>
    <s v="12102021477031215 "/>
    <n v="4212000113"/>
    <s v="BIEN"/>
    <s v="Común"/>
    <x v="1"/>
    <s v="Normalizado"/>
    <s v="SUBASTA INVERSA ELECTRÓNICA"/>
    <s v="BASTIDOR  RACK  PARA SECUNDARIO DE ACERO GALV. 1 VIA, 38 X 4 MM, CON A"/>
    <n v="1000"/>
    <n v="17.239999999999998"/>
    <m/>
    <s v="1, 2"/>
    <x v="1"/>
    <m/>
    <m/>
    <x v="1"/>
    <m/>
    <m/>
    <m/>
    <m/>
    <m/>
    <n v="0"/>
    <s v="ELIMINADO"/>
    <n v="98"/>
    <m/>
    <m/>
    <m/>
    <m/>
  </r>
  <r>
    <x v="6"/>
    <m/>
    <n v="1606"/>
    <s v="SI"/>
    <s v="BASTIDOR  RACK  PARA SECUNDARIO DE ACERO GALV. 1 VIA. 38 X 4 MM30003,98"/>
    <s v="12102021477031209 "/>
    <n v="429990529"/>
    <s v="BIEN"/>
    <s v="Común"/>
    <x v="1"/>
    <s v="Normalizado"/>
    <s v="SUBASTA INVERSA ELECTRÓNICA"/>
    <s v="BASTIDOR  RACK  PARA SECUNDARIO DE ACERO GALV. 1 VIA. 38 X 4 MM"/>
    <n v="3000"/>
    <n v="3.98"/>
    <m/>
    <s v="1, 2"/>
    <x v="1"/>
    <m/>
    <m/>
    <x v="1"/>
    <m/>
    <m/>
    <m/>
    <m/>
    <m/>
    <n v="0"/>
    <s v="ELIMINADO"/>
    <n v="98"/>
    <m/>
    <m/>
    <m/>
    <m/>
  </r>
  <r>
    <x v="6"/>
    <m/>
    <n v="1607"/>
    <s v="SI"/>
    <s v="PERNO CON TUERCA M12 X 3025000,4"/>
    <s v="7330031 "/>
    <n v="429990835"/>
    <s v="BIEN"/>
    <s v="Común"/>
    <x v="0"/>
    <s v="Normalizado"/>
    <s v="ÍNFIMA CUANTÍA"/>
    <s v="PERNO CON TUERCA M12 X 30"/>
    <n v="2500"/>
    <n v="0.4"/>
    <m/>
    <s v="1, 2"/>
    <x v="1"/>
    <m/>
    <m/>
    <x v="1"/>
    <m/>
    <m/>
    <m/>
    <m/>
    <m/>
    <n v="0"/>
    <s v="ELIMINADO"/>
    <n v="98"/>
    <m/>
    <m/>
    <m/>
    <m/>
  </r>
  <r>
    <x v="6"/>
    <m/>
    <n v="1608"/>
    <s v="SI"/>
    <s v="ARANDELA PLANA M12 X 4.5T                                             25000,4"/>
    <s v="7330031 "/>
    <n v="4299908543"/>
    <s v="BIEN"/>
    <s v="Común"/>
    <x v="0"/>
    <s v="Normalizado"/>
    <s v="ÍNFIMA CUANTÍA"/>
    <s v="ARANDELA PLANA M12 X 4.5T                                             "/>
    <n v="2500"/>
    <n v="0.4"/>
    <m/>
    <s v="1, 2"/>
    <x v="1"/>
    <m/>
    <m/>
    <x v="1"/>
    <m/>
    <m/>
    <m/>
    <m/>
    <m/>
    <n v="0"/>
    <s v="ELIMINADO"/>
    <n v="98"/>
    <m/>
    <m/>
    <m/>
    <m/>
  </r>
  <r>
    <x v="6"/>
    <m/>
    <n v="1609"/>
    <s v="SI"/>
    <s v="SUNCHADORA MANUAL PARA FLEJE DE ACERO DE 3 4Pulg.  19 MM 555"/>
    <s v="1210120147100110 "/>
    <n v="429990535"/>
    <s v="BIEN"/>
    <s v="Común"/>
    <x v="1"/>
    <s v="Normalizado"/>
    <s v="ÍNFIMA CUANTÍA"/>
    <s v="SUNCHADORA MANUAL PARA FLEJE DE ACERO DE 3 4Pulg.  19 MM "/>
    <n v="5"/>
    <n v="55"/>
    <m/>
    <s v="1, 2"/>
    <x v="1"/>
    <m/>
    <m/>
    <x v="1"/>
    <m/>
    <m/>
    <m/>
    <m/>
    <m/>
    <n v="0"/>
    <s v="ELIMINADO"/>
    <n v="194"/>
    <m/>
    <m/>
    <m/>
    <m/>
  </r>
  <r>
    <x v="6"/>
    <m/>
    <n v="1610"/>
    <s v="SI"/>
    <s v="MORDAZA PARA CABLE ACERO, DIAM CABLE 0.20 Pulg. A 0.40 Pulg., 4.500 LIBRAS.30258"/>
    <s v="1210120147100110 "/>
    <n v="4299905220"/>
    <s v="BIEN"/>
    <s v="Común"/>
    <x v="1"/>
    <s v="Normalizado"/>
    <s v="SUBASTA INVERSA ELECTRÓNICA"/>
    <s v="MORDAZA PARA CABLE ACERO, DIAM CABLE 0.20 Pulg. A 0.40 Pulg., 4.500 LIBRAS."/>
    <n v="30"/>
    <n v="258"/>
    <m/>
    <s v="1, 2"/>
    <x v="1"/>
    <m/>
    <m/>
    <x v="1"/>
    <m/>
    <m/>
    <m/>
    <m/>
    <m/>
    <n v="0"/>
    <s v="ELIMINADO"/>
    <n v="194"/>
    <m/>
    <m/>
    <m/>
    <m/>
  </r>
  <r>
    <x v="6"/>
    <m/>
    <n v="1611"/>
    <s v="SI"/>
    <s v="MORDAZA PARA CABLE ACERO DIAMETRO CABLE 3.18 MM A 12.70 MM,  0.125Pulg. A 16324"/>
    <s v="1210120147100110 "/>
    <n v="4299905220"/>
    <s v="BIEN"/>
    <s v="Común"/>
    <x v="1"/>
    <s v="Normalizado"/>
    <s v="ÍNFIMA CUANTÍA"/>
    <s v="MORDAZA PARA CABLE ACERO DIAMETRO CABLE 3.18 MM A 12.70 MM,  0.125Pulg. A "/>
    <n v="16"/>
    <n v="324"/>
    <m/>
    <s v="1, 2"/>
    <x v="1"/>
    <m/>
    <m/>
    <x v="1"/>
    <m/>
    <m/>
    <m/>
    <m/>
    <m/>
    <n v="0"/>
    <s v="ELIMINADO"/>
    <n v="194"/>
    <m/>
    <m/>
    <m/>
    <m/>
  </r>
  <r>
    <x v="6"/>
    <m/>
    <n v="1612"/>
    <s v="SI"/>
    <s v="MORDAZA PARA CABLE ACSR TIPO 1656 30H, 4.500 LIBRAS, 0.31Pulg. A 0.53Pulg.18300"/>
    <s v="1210120147100110 "/>
    <n v="4299905220"/>
    <s v="BIEN"/>
    <s v="Común"/>
    <x v="1"/>
    <s v="Normalizado"/>
    <s v="ÍNFIMA CUANTÍA"/>
    <s v="MORDAZA PARA CABLE ACSR TIPO 1656 30H, 4.500 LIBRAS, 0.31Pulg. A 0.53Pulg."/>
    <n v="18"/>
    <n v="300"/>
    <m/>
    <s v="1, 2"/>
    <x v="1"/>
    <m/>
    <m/>
    <x v="1"/>
    <m/>
    <m/>
    <m/>
    <m/>
    <m/>
    <n v="0"/>
    <s v="ELIMINADO"/>
    <n v="194"/>
    <m/>
    <m/>
    <m/>
    <m/>
  </r>
  <r>
    <x v="6"/>
    <m/>
    <n v="1613"/>
    <s v="SI"/>
    <s v="CORTADOR DE CABLES TIPO RACHA DE 10Pulg. LONG. 556 MCM ACSR, 750 MCM AL CU18334"/>
    <s v="1210120147100110 "/>
    <n v="441100311"/>
    <s v="BIEN"/>
    <s v="Común"/>
    <x v="1"/>
    <s v="Normalizado"/>
    <s v="ÍNFIMA CUANTÍA"/>
    <s v="CORTADOR DE CABLES TIPO RACHA DE 10Pulg. LONG. 556 MCM ACSR, 750 MCM AL CU"/>
    <n v="18"/>
    <n v="334"/>
    <m/>
    <s v="1, 2"/>
    <x v="1"/>
    <m/>
    <m/>
    <x v="1"/>
    <m/>
    <m/>
    <m/>
    <m/>
    <m/>
    <n v="0"/>
    <s v="ELIMINADO"/>
    <n v="194"/>
    <m/>
    <m/>
    <m/>
    <m/>
  </r>
  <r>
    <x v="6"/>
    <m/>
    <n v="1614"/>
    <s v="SI"/>
    <s v="TECLE MANUAL DE CADENA TIPO RATCHET, CAPACIDAD 500 KG  1 2 TON 41312"/>
    <s v="1210120147100110 "/>
    <n v="442320932"/>
    <s v="BIEN"/>
    <s v="Común"/>
    <x v="1"/>
    <s v="Normalizado"/>
    <s v="SUBASTA INVERSA ELECTRÓNICA"/>
    <s v="TECLE MANUAL DE CADENA TIPO RATCHET, CAPACIDAD 500 KG  1 2 TON "/>
    <n v="41"/>
    <n v="312"/>
    <m/>
    <s v="1, 2"/>
    <x v="1"/>
    <m/>
    <m/>
    <x v="1"/>
    <m/>
    <m/>
    <m/>
    <m/>
    <m/>
    <n v="0"/>
    <m/>
    <m/>
    <m/>
    <m/>
    <m/>
    <m/>
  </r>
  <r>
    <x v="6"/>
    <m/>
    <n v="1615"/>
    <s v="SI"/>
    <s v="TECLE MANUAL DE CADENA TIPO RATCHET, CAPACIDAD 1.000 KG  1 TON 26255"/>
    <s v="1210120147100110 "/>
    <n v="442320932"/>
    <s v="BIEN"/>
    <s v="Común"/>
    <x v="1"/>
    <s v="Normalizado"/>
    <s v="SUBASTA INVERSA ELECTRÓNICA"/>
    <s v="TECLE MANUAL DE CADENA TIPO RATCHET, CAPACIDAD 1.000 KG  1 TON "/>
    <n v="26"/>
    <n v="255"/>
    <m/>
    <s v="1, 2"/>
    <x v="1"/>
    <m/>
    <m/>
    <x v="1"/>
    <m/>
    <m/>
    <m/>
    <m/>
    <m/>
    <n v="0"/>
    <m/>
    <m/>
    <m/>
    <m/>
    <m/>
    <m/>
  </r>
  <r>
    <x v="3"/>
    <m/>
    <n v="1615"/>
    <s v="SI"/>
    <s v="TECLE MANUAL DE CADENA TIPO RATCHET, CAPACIDAD 1.000 KG  1 TON 26255"/>
    <s v="4210037 "/>
    <s v="435600014"/>
    <s v="BIEN"/>
    <s v="Común"/>
    <x v="0"/>
    <s v="Normalizado"/>
    <s v="SUBASTA INVERSA ELECTRÓNICA"/>
    <s v="TECLE MANUAL DE CADENA TIPO RATCHET, CAPACIDAD 1.000 KG  1 TON "/>
    <n v="2"/>
    <n v="1289.19"/>
    <m/>
    <s v="2, 3"/>
    <x v="1"/>
    <m/>
    <m/>
    <x v="1"/>
    <m/>
    <m/>
    <m/>
    <m/>
    <m/>
    <n v="0"/>
    <s v="ELIMINADO"/>
    <n v="194"/>
    <m/>
    <m/>
    <m/>
    <m/>
  </r>
  <r>
    <x v="3"/>
    <m/>
    <n v="1616"/>
    <s v="NO"/>
    <s v="TRANSFORMADOR DE POTENCIA 27 33 40 MVA 138 23 KV412120004848000"/>
    <s v="121033814750540"/>
    <n v="461210011"/>
    <s v="BIEN"/>
    <s v="Común"/>
    <x v="1"/>
    <s v="No Normalizado"/>
    <s v="SUBASTA INVERSA ELECTRÓNICA"/>
    <s v="TRANSFORMADOR DE POTENCIA 27 33 40 MVA 138 23 KV"/>
    <n v="1"/>
    <n v="1166400"/>
    <n v="1166400"/>
    <n v="3"/>
    <x v="2"/>
    <s v="TIPANTA TANIA"/>
    <n v="22999"/>
    <x v="2"/>
    <m/>
    <m/>
    <m/>
    <n v="1"/>
    <n v="1166400"/>
    <n v="1166400"/>
    <s v="MODIFICADO"/>
    <n v="127"/>
    <d v="2021-10-27T00:00:00"/>
    <m/>
    <m/>
    <m/>
  </r>
  <r>
    <x v="3"/>
    <m/>
    <n v="1617"/>
    <s v="NO"/>
    <s v="TRANSFORMADOR TRIFASICO DE POTENCIA 20 25 MVA, 46 23 KV38600002580000"/>
    <s v="121034714750630 "/>
    <n v="461210011"/>
    <s v="BIEN"/>
    <s v="Común"/>
    <x v="1"/>
    <s v="No Normalizado"/>
    <s v="LICITACIÓN"/>
    <s v="TRANSFORMADOR TRIFASICO DE POTENCIA 20 25 MVA, 46 23 KV"/>
    <n v="3"/>
    <n v="860000"/>
    <m/>
    <s v="2, 3"/>
    <x v="1"/>
    <m/>
    <m/>
    <x v="1"/>
    <m/>
    <m/>
    <m/>
    <m/>
    <m/>
    <n v="0"/>
    <s v="ELIMINADO"/>
    <s v="180   0127"/>
    <d v="2021-10-27T00:00:00"/>
    <m/>
    <m/>
    <m/>
  </r>
  <r>
    <x v="3"/>
    <m/>
    <n v="1618"/>
    <s v="NO"/>
    <s v="TRANSFORMADOR TRIFASICO DE POTENCIA 20 25 MVA, 46  6.3 KV, DYN128600001720000"/>
    <s v="121034714750630 "/>
    <n v="461210011"/>
    <s v="BIEN"/>
    <s v="Común"/>
    <x v="1"/>
    <s v="No Normalizado"/>
    <s v="LICITACIÓN"/>
    <s v="TRANSFORMADOR TRIFASICO DE POTENCIA 20 25 MVA, 46  6.3 KV, DYN1"/>
    <n v="2"/>
    <n v="860000"/>
    <m/>
    <s v="2, 3"/>
    <x v="1"/>
    <m/>
    <m/>
    <x v="1"/>
    <m/>
    <m/>
    <m/>
    <m/>
    <m/>
    <n v="0"/>
    <s v="ELIMINADO"/>
    <s v="180   0127"/>
    <d v="2021-10-27T00:00:00"/>
    <m/>
    <m/>
    <m/>
  </r>
  <r>
    <x v="3"/>
    <m/>
    <n v="1619"/>
    <s v="NO"/>
    <s v="TRANSF. TRIFAS. DE POTENCIA, 12 16 MVA, 69 23 13.8 KV, DY1, MÁS  12X1.251862500862500"/>
    <s v="121035414750700 "/>
    <n v="461210011"/>
    <s v="BIEN"/>
    <s v="Común"/>
    <x v="1"/>
    <s v="Normalizado"/>
    <s v="SUBASTA INVERSA ELECTRÓNICA"/>
    <s v="TRANSF. TRIFAS. DE POTENCIA, 12 16 MVA, 69 23 13.8 KV, DY1, MÁS  12X1.25"/>
    <n v="1"/>
    <n v="862500"/>
    <n v="862500"/>
    <n v="3"/>
    <x v="2"/>
    <s v="TIPANTA TANIA"/>
    <n v="22999"/>
    <x v="2"/>
    <m/>
    <m/>
    <m/>
    <n v="1"/>
    <n v="862500"/>
    <n v="862500"/>
    <s v="MODIFICADO"/>
    <n v="127"/>
    <d v="2021-10-27T00:00:00"/>
    <m/>
    <m/>
    <m/>
  </r>
  <r>
    <x v="3"/>
    <m/>
    <n v="1620"/>
    <s v="NO"/>
    <s v="SERVICIO DE INSTALACIONES DE SISTEMAS SOLARES FOTOVOLTAICOS EN VIVIENDAS AISLADAS EN EL AREA DE SERV1566098566098"/>
    <s v="1210118147120260"/>
    <n v="811110025"/>
    <s v="SERVICIO"/>
    <s v="Común"/>
    <x v="1"/>
    <s v="Normalizado"/>
    <s v="SUBASTA INVERSA ELECTRÓNICA"/>
    <s v="SERVICIO DE INSTALACIONES DE SISTEMAS SOLARES FOTOVOLTAICOS EN VIVIENDAS AISLADAS EN EL AREA DE SERV"/>
    <n v="1"/>
    <n v="566098"/>
    <n v="566098"/>
    <s v="1, 2"/>
    <x v="2"/>
    <m/>
    <m/>
    <x v="0"/>
    <m/>
    <m/>
    <m/>
    <m/>
    <m/>
    <n v="0"/>
    <m/>
    <m/>
    <m/>
    <m/>
    <m/>
    <m/>
  </r>
  <r>
    <x v="3"/>
    <m/>
    <n v="1621"/>
    <s v="NO"/>
    <s v="SERVICIO DE MANTENIMIENTO DE LOS SISTEMAS FOTOVOLTAICOS, CERO VIVIENDAS SIN LUZ1353175353175"/>
    <s v="12103081219038011"/>
    <n v="871520211"/>
    <s v="SERVICIO"/>
    <s v="Común"/>
    <x v="1"/>
    <s v="Normalizado"/>
    <s v="SUBASTA INVERSA ELECTRÓNICA"/>
    <s v="SERVICIO DE MANTENIMIENTO DE LOS SISTEMAS FOTOVOLTAICOS, CERO VIVIENDAS SIN LUZ"/>
    <n v="1"/>
    <n v="353175"/>
    <n v="353175"/>
    <s v="1, 2"/>
    <x v="2"/>
    <m/>
    <m/>
    <x v="0"/>
    <m/>
    <m/>
    <m/>
    <m/>
    <m/>
    <n v="0"/>
    <m/>
    <m/>
    <m/>
    <m/>
    <m/>
    <m/>
  </r>
  <r>
    <x v="3"/>
    <m/>
    <n v="1622"/>
    <s v="NO"/>
    <s v="REPARACIÓN DE COJINETES PASOCHOA Y GUANGOPOLO1120000120000"/>
    <s v="4210057"/>
    <n v="882110111"/>
    <s v="SERVICIO"/>
    <s v="Común"/>
    <x v="0"/>
    <s v="Normalizado"/>
    <s v="SUBASTA INVERSA ELECTRÓNICA"/>
    <s v="REPARACIÓN DE COJINETES PASOCHOA Y GUANGOPOLO"/>
    <n v="1"/>
    <n v="120000"/>
    <n v="120000"/>
    <s v="2, 3"/>
    <x v="2"/>
    <s v="ANDRADE OLGA"/>
    <n v="5553"/>
    <x v="7"/>
    <m/>
    <m/>
    <s v="Pendiente validación pliego por parte del área usuaria"/>
    <n v="1"/>
    <n v="120000"/>
    <n v="120000"/>
    <m/>
    <m/>
    <m/>
    <m/>
    <m/>
    <m/>
  </r>
  <r>
    <x v="3"/>
    <m/>
    <n v="1623"/>
    <s v="NO"/>
    <s v="SERVICIO DE MANTENIMIENTO E INSTALACIÓN DE SISTEMAS FOTOVOLTAICOS1114917114917"/>
    <s v="121033912150320"/>
    <n v="871520211"/>
    <s v="SERVICIO"/>
    <s v="Común"/>
    <x v="1"/>
    <s v="Normalizado"/>
    <s v="SUBASTA INVERSA ELECTRÓNICA"/>
    <s v="SERVICIO DE MANTENIMIENTO E INSTALACIÓN DE SISTEMAS FOTOVOLTAICOS"/>
    <n v="1"/>
    <n v="114917"/>
    <n v="114917"/>
    <s v="1, 2"/>
    <x v="1"/>
    <m/>
    <m/>
    <x v="0"/>
    <m/>
    <m/>
    <m/>
    <m/>
    <m/>
    <n v="0"/>
    <m/>
    <m/>
    <m/>
    <m/>
    <m/>
    <m/>
  </r>
  <r>
    <x v="3"/>
    <m/>
    <n v="1624"/>
    <s v="NO"/>
    <s v="RELE REGULADOR DE VOLTAJE912500112500"/>
    <s v="121035512150480 "/>
    <n v="462110917"/>
    <s v="BIEN"/>
    <s v="Común"/>
    <x v="1"/>
    <s v="Normalizado"/>
    <s v="SUBASTA INVERSA ELECTRÓNICA"/>
    <s v="RELE REGULADOR DE VOLTAJE"/>
    <n v="9"/>
    <n v="9800"/>
    <n v="88200"/>
    <n v="3"/>
    <x v="2"/>
    <s v="LARCO DIMARY"/>
    <n v="22873"/>
    <x v="4"/>
    <d v="2021-10-19T00:00:00"/>
    <m/>
    <s v="Publicado 10 nov 2021; se encuentra en preguntas, respuestas y aclaraciones"/>
    <n v="9"/>
    <n v="12500"/>
    <n v="112500"/>
    <s v="MODIFICADO"/>
    <s v="180 0106"/>
    <d v="2021-10-26T00:00:00"/>
    <m/>
    <m/>
    <m/>
  </r>
  <r>
    <x v="3"/>
    <m/>
    <n v="1625"/>
    <s v="NO"/>
    <s v="CABLE DE CU, CABLEADO, 8 KV, XLPE, 1000 MCM, 61 HILOS, 133POR CIENTONA.630137,0786354,1"/>
    <s v="4210031 "/>
    <n v="46350001"/>
    <s v="BIEN"/>
    <s v="Común"/>
    <x v="0"/>
    <s v="Normalizado"/>
    <s v="SUBASTA INVERSA ELECTRÓNICA"/>
    <s v="CABLE DE CU, CABLEADO, 8 KV, XLPE, 1000 MCM, 61 HILOS, 133POR CIENTONA."/>
    <n v="630"/>
    <n v="137.07"/>
    <m/>
    <s v="2, 3"/>
    <x v="1"/>
    <m/>
    <m/>
    <x v="1"/>
    <m/>
    <m/>
    <m/>
    <m/>
    <m/>
    <n v="0"/>
    <s v="ELIMINADO"/>
    <n v="110"/>
    <d v="2021-10-27T00:00:00"/>
    <m/>
    <m/>
    <m/>
  </r>
  <r>
    <x v="3"/>
    <m/>
    <n v="1626"/>
    <s v="NO"/>
    <s v="SERVICIO DE MODERNIZACIÓN DE LA INFRAESTRUCTURA DEL TALLER MECÁNICO DE18000080000"/>
    <s v="4210057"/>
    <n v="542600113"/>
    <s v="OBRA"/>
    <s v="Común"/>
    <x v="0"/>
    <m/>
    <s v="MENOR CUANTÍA"/>
    <s v="SERVICIO DE MODERNIZACIÓN DE LA INFRAESTRUCTURA DEL TALLER MECÁNICO DE"/>
    <n v="1"/>
    <n v="80000"/>
    <m/>
    <s v="2, 3"/>
    <x v="1"/>
    <m/>
    <m/>
    <x v="1"/>
    <m/>
    <m/>
    <m/>
    <m/>
    <m/>
    <n v="0"/>
    <s v="ELIMINADO"/>
    <n v="110"/>
    <d v="2021-10-27T00:00:00"/>
    <m/>
    <m/>
    <m/>
  </r>
  <r>
    <x v="3"/>
    <m/>
    <n v="1627"/>
    <s v="NO"/>
    <s v="TABLERO DE CONTROL, PROTECCIÓN Y MEDICIÓN DE BAHIA DE LINEA,176497,2476497,24"/>
    <s v="121035414750700 "/>
    <n v="462140121"/>
    <s v="BIEN"/>
    <s v="Común"/>
    <x v="1"/>
    <s v="Normalizado"/>
    <s v="SUBASTA INVERSA ELECTRÓNICA"/>
    <s v="TABLERO DE CONTROL, PROTECCIÓN Y MEDICIÓN DE BAHIA DE LINEA,"/>
    <n v="1"/>
    <n v="76497.240000000005"/>
    <m/>
    <s v="2, 3"/>
    <x v="1"/>
    <m/>
    <m/>
    <x v="1"/>
    <m/>
    <m/>
    <m/>
    <m/>
    <m/>
    <n v="0"/>
    <s v="ELIMINADO"/>
    <n v="138"/>
    <d v="2021-10-29T00:00:00"/>
    <m/>
    <m/>
    <m/>
  </r>
  <r>
    <x v="3"/>
    <m/>
    <n v="1628"/>
    <s v="NO"/>
    <s v="DESBROCE EN LA FRANJA DE SERVIDUMBRE DE LINEA DE TRANSMISION17104071040"/>
    <s v="4100059"/>
    <n v="853400431"/>
    <s v="SERVICIO"/>
    <s v="Común"/>
    <x v="0"/>
    <s v="Normalizado"/>
    <s v="SUBASTA INVERSA ELECTRÓNICA"/>
    <s v="DESBROCE EN LA FRANJA DE SERVIDUMBRE DE LINEA DE TRANSMISION"/>
    <n v="1"/>
    <n v="71040"/>
    <n v="71040"/>
    <n v="3"/>
    <x v="2"/>
    <s v="HURTADO JOSE"/>
    <n v="5554"/>
    <x v="2"/>
    <m/>
    <m/>
    <s v="Área requirente"/>
    <n v="1"/>
    <n v="71040"/>
    <n v="71040"/>
    <m/>
    <m/>
    <m/>
    <m/>
    <m/>
    <m/>
  </r>
  <r>
    <x v="3"/>
    <m/>
    <n v="1629"/>
    <s v="NO"/>
    <s v="CONSTRUCCIÓN DE OBRAS CIVILES PARA LA PREVENCIÓN Y MITIGACIÓN DE IMPACTOS EN SUBESTACIONES16478664786"/>
    <s v="121031712110500"/>
    <n v="532900011"/>
    <s v="OBRA"/>
    <s v="Común"/>
    <x v="1"/>
    <m/>
    <s v="MENOR CUANTÍA"/>
    <s v="CONSTRUCCIÓN DE OBRAS CIVILES PARA LA PREVENCIÓN Y MITIGACIÓN DE IMPACTOS EN SUBESTACIONES"/>
    <n v="1"/>
    <n v="64786"/>
    <m/>
    <s v="2, 3"/>
    <x v="1"/>
    <m/>
    <m/>
    <x v="1"/>
    <m/>
    <m/>
    <m/>
    <m/>
    <m/>
    <n v="0"/>
    <s v="ELIMINADO"/>
    <n v="159"/>
    <d v="2021-11-05T00:00:00"/>
    <m/>
    <m/>
    <m/>
  </r>
  <r>
    <x v="3"/>
    <m/>
    <n v="1630"/>
    <s v="NO"/>
    <s v="SERVICIO DE FUMIGACION Y CONTROL DE MALEZA EN SUBESTACIONES ELECTRICAS DE LA EEQ16000060000"/>
    <s v="4100059"/>
    <n v="8531002112"/>
    <s v="SERVICIO"/>
    <s v="Común"/>
    <x v="0"/>
    <s v="Normalizado"/>
    <s v="SUBASTA INVERSA ELECTRÓNICA"/>
    <s v="SERVICIO DE FUMIGACION Y CONTROL DE MALEZA EN SUBESTACIONES ELECTRICAS DE LA EEQ"/>
    <n v="1"/>
    <n v="60000"/>
    <n v="60000"/>
    <n v="3"/>
    <x v="2"/>
    <s v="GUEVARA JOHANA"/>
    <n v="5564"/>
    <x v="7"/>
    <m/>
    <s v="Se solicitó legalización"/>
    <s v="26 oct: area enía doc para revisión de especialista"/>
    <n v="1"/>
    <n v="60000"/>
    <n v="60000"/>
    <m/>
    <m/>
    <m/>
    <m/>
    <m/>
    <m/>
  </r>
  <r>
    <x v="3"/>
    <m/>
    <n v="1631"/>
    <s v="NO"/>
    <s v="ESTRUCTURA TIPO TR, SUSPENSIÓN PESADA DE DOBLE CIRCUITO Y UN CABLE DE 227988,855977,6"/>
    <s v="121033914750550 "/>
    <n v="4219001151"/>
    <s v="BIEN"/>
    <s v="Común"/>
    <x v="1"/>
    <s v="Normalizado"/>
    <s v="SUBASTA INVERSA ELECTRÓNICA"/>
    <s v="ESTRUCTURA TIPO TR, SUSPENSIÓN PESADA DE DOBLE CIRCUITO Y UN CABLE DE "/>
    <n v="2"/>
    <n v="27988.799999999999"/>
    <n v="55977.599999999999"/>
    <n v="3"/>
    <x v="1"/>
    <m/>
    <m/>
    <x v="0"/>
    <m/>
    <m/>
    <m/>
    <m/>
    <m/>
    <n v="0"/>
    <s v="MODIFICADO"/>
    <n v="32"/>
    <m/>
    <m/>
    <m/>
    <m/>
  </r>
  <r>
    <x v="3"/>
    <m/>
    <n v="1632"/>
    <s v="NO"/>
    <s v="RELE DE TRANSFORMADOR5920046000"/>
    <s v="121035512150480"/>
    <n v="462110917"/>
    <s v="BIEN"/>
    <s v="Común"/>
    <x v="1"/>
    <m/>
    <s v="SUBASTA INVERSA ELECTRÓNICA"/>
    <s v="RELE DE TRANSFORMADOR"/>
    <s v="5"/>
    <n v="9200"/>
    <n v="46000"/>
    <s v="2, 3"/>
    <x v="2"/>
    <s v="LARCO DIMARY"/>
    <n v="22873"/>
    <x v="4"/>
    <d v="2021-10-19T00:00:00"/>
    <m/>
    <s v="Publicado 10 nov 2021; se encuentra en preguntas, respuestas y aclaraciones"/>
    <n v="5"/>
    <n v="9200"/>
    <n v="46000"/>
    <s v="INCLUSIÓN"/>
    <n v="180"/>
    <m/>
    <m/>
    <m/>
    <m/>
  </r>
  <r>
    <x v="3"/>
    <m/>
    <n v="1633"/>
    <s v="NO"/>
    <s v="RELE DE SOBRECORRIENTE DE ALIMENTADOR5800040000"/>
    <s v="121035512150480"/>
    <n v="462110917"/>
    <s v="BIEN"/>
    <s v="Común"/>
    <x v="1"/>
    <m/>
    <s v="SUBASTA INVERSA ELECTRÓNICA"/>
    <s v="RELE DE SOBRECORRIENTE DE ALIMENTADOR"/>
    <s v="5"/>
    <n v="7200"/>
    <n v="36000"/>
    <n v="3"/>
    <x v="2"/>
    <s v="LARCO DIMARY"/>
    <n v="22873"/>
    <x v="4"/>
    <d v="2021-10-19T00:00:00"/>
    <m/>
    <s v="Publicado 10 nov 2021; se encuentra en preguntas, respuestas y aclaraciones"/>
    <n v="5"/>
    <n v="8000"/>
    <n v="40000"/>
    <s v="MODIFICADO"/>
    <s v="180 0106"/>
    <d v="2021-10-26T00:00:00"/>
    <m/>
    <m/>
    <m/>
  </r>
  <r>
    <x v="3"/>
    <m/>
    <n v="1634"/>
    <s v="NO"/>
    <s v="VÁLVULA REDUCTORA DE PRESIÓN DE AIRE21800036000"/>
    <s v="4220333 "/>
    <n v="461310014"/>
    <s v="BIEN"/>
    <s v="Común"/>
    <x v="0"/>
    <s v="Normalizado"/>
    <s v="SUBASTA INVERSA ELECTRÓNICA"/>
    <s v="VÁLVULA REDUCTORA DE PRESIÓN DE AIRE"/>
    <n v="2"/>
    <n v="18000"/>
    <n v="36000"/>
    <s v="2, 3"/>
    <x v="2"/>
    <s v="HURTADO JOSE"/>
    <n v="22876"/>
    <x v="3"/>
    <m/>
    <m/>
    <s v="Publicado"/>
    <n v="2"/>
    <n v="18000"/>
    <n v="36000"/>
    <m/>
    <m/>
    <m/>
    <m/>
    <m/>
    <m/>
  </r>
  <r>
    <x v="3"/>
    <m/>
    <n v="1635"/>
    <s v="NO"/>
    <s v="REPUESTOS MECÁNICOS PARA_x000a_ACTUADOR DE REGULADOR DE_x000a_VELOCIDAD DE MOTOR DE_x000a_COMBUSTIÓN INTERNA135219,7635219,76"/>
    <s v="4220333"/>
    <n v="461310015"/>
    <s v="BIEN"/>
    <s v="Especial"/>
    <x v="0"/>
    <m/>
    <s v="REPUESTOS O ACCESORIOS"/>
    <s v="REPUESTOS MECÁNICOS PARA ACTUADOR DE REGULADOR DE VELOCIDAD DE MOTOR DE COMBUSTIÓN INTERNA"/>
    <s v="1"/>
    <n v="35219.760000000002"/>
    <n v="35219.760000000002"/>
    <s v="2, 3"/>
    <x v="2"/>
    <s v="MUÑOZ ANDREA"/>
    <n v="22946"/>
    <x v="6"/>
    <m/>
    <m/>
    <s v="No se tiene información por parte del AR"/>
    <n v="1"/>
    <n v="33818.94"/>
    <n v="33818.94"/>
    <s v="INCLUSIÓN"/>
    <n v="106"/>
    <m/>
    <m/>
    <m/>
    <m/>
  </r>
  <r>
    <x v="3"/>
    <m/>
    <n v="1636"/>
    <s v="NO"/>
    <s v="ESTUDIO HIDROLÓGICO CENTRALES HIDROELÉCTRICAS13500035000"/>
    <s v="4210057"/>
    <n v="831310019"/>
    <s v="CONSULTORÍA"/>
    <s v="Común"/>
    <x v="0"/>
    <m/>
    <s v="CONTRATACIÓN DIRECTA"/>
    <s v="ESTUDIO HIDROLÓGICO CENTRALES HIDROELÉCTRICAS"/>
    <n v="1"/>
    <n v="35000"/>
    <m/>
    <s v="1, 2"/>
    <x v="1"/>
    <m/>
    <m/>
    <x v="1"/>
    <m/>
    <m/>
    <m/>
    <m/>
    <m/>
    <n v="0"/>
    <s v="ELIMINADO"/>
    <n v="110"/>
    <d v="2021-10-27T00:00:00"/>
    <m/>
    <m/>
    <m/>
  </r>
  <r>
    <x v="3"/>
    <m/>
    <n v="1637"/>
    <s v="NO"/>
    <s v="AISLADOR SOPORTE BARRA 138 KV, CLASE ANSI C29 2, TIPO TR 295, GOMA SIL60533,8532031"/>
    <s v="4300031 "/>
    <n v="389993322"/>
    <s v="BIEN"/>
    <s v="Común"/>
    <x v="0"/>
    <s v="Normalizado"/>
    <s v="SUBASTA INVERSA ELECTRÓNICA"/>
    <s v="AISLADOR SOPORTE BARRA 138 KV, CLASE ANSI C29 2, TIPO TR 295, GOMA SIL"/>
    <n v="60"/>
    <n v="533.85"/>
    <n v="32031"/>
    <n v="3"/>
    <x v="2"/>
    <s v="ANDRADE OLGA"/>
    <n v="22604"/>
    <x v="5"/>
    <m/>
    <m/>
    <s v="Elaboración del pliego (11/11/2021)"/>
    <m/>
    <m/>
    <n v="0"/>
    <s v="MODIFICADO"/>
    <s v="58  0032"/>
    <m/>
    <m/>
    <m/>
    <m/>
  </r>
  <r>
    <x v="3"/>
    <m/>
    <n v="1638"/>
    <s v="NO"/>
    <s v="RELE DE SOBRECORRIENTE DIRECCIONAL PARA LINEAS SUBTRANSMISION CON CONT3880026400"/>
    <s v="121035512150480 "/>
    <n v="462110917"/>
    <s v="BIEN"/>
    <s v="Común"/>
    <x v="1"/>
    <s v="Normalizado"/>
    <s v="SUBASTA INVERSA ELECTRÓNICA"/>
    <s v="RELE DE SOBRECORRIENTE DIRECCIONAL PARA LINEAS SUBTRANSMISION CON CONT"/>
    <n v="3"/>
    <n v="7200"/>
    <n v="21600"/>
    <n v="3"/>
    <x v="2"/>
    <s v="LARCO DIMARY"/>
    <n v="22873"/>
    <x v="4"/>
    <d v="2021-10-19T00:00:00"/>
    <m/>
    <s v="Publicado 10 nov 2021; se encuentra en preguntas, respuestas y aclaraciones"/>
    <n v="3"/>
    <n v="8800"/>
    <n v="26400"/>
    <s v="MODIFICADO"/>
    <s v="58_x000a_180 0106"/>
    <m/>
    <m/>
    <m/>
    <m/>
  </r>
  <r>
    <x v="3"/>
    <m/>
    <n v="1640"/>
    <s v="NO"/>
    <s v="ACTUADOR PARA REGULADOR DE_x000a_VELOCIDAD DE MOTOR DE COMBUSTIÓN_x000a_INTERNA12100021000"/>
    <s v="4220333 "/>
    <n v="461310015"/>
    <s v="BIEN"/>
    <s v="Especial"/>
    <x v="0"/>
    <m/>
    <s v="REPUESTOS O ACCESORIOS"/>
    <s v="ACTUADOR PARA REGULADOR DE_x000a_VELOCIDAD DE MOTOR DE COMBUSTIÓN_x000a_INTERNA"/>
    <n v="1"/>
    <n v="21000"/>
    <n v="21000"/>
    <s v="2, 3"/>
    <x v="2"/>
    <s v="LARCO DIMARY"/>
    <n v="22911"/>
    <x v="7"/>
    <m/>
    <m/>
    <s v="09 noviembre 2021 se envía al área para legalización de documentos"/>
    <m/>
    <n v="1"/>
    <n v="21000"/>
    <s v="MODIFICADO"/>
    <n v="106"/>
    <m/>
    <m/>
    <m/>
    <m/>
  </r>
  <r>
    <x v="3"/>
    <m/>
    <n v="1641"/>
    <s v="NO"/>
    <s v="RELE PROTECCION DE GENERADOR, MULTIFUNCION, TECNOLOGIA NUMERICA, IN=5A21016020320"/>
    <s v="121035512150480 "/>
    <n v="46211091"/>
    <s v="BIEN"/>
    <s v="Común"/>
    <x v="1"/>
    <s v="Normalizado"/>
    <s v="SUBASTA INVERSA ELECTRÓNICA"/>
    <s v="RELE PROTECCION DE GENERADOR, MULTIFUNCION, TECNOLOGIA NUMERICA, IN=5A"/>
    <n v="2"/>
    <n v="8200"/>
    <n v="16400"/>
    <n v="3"/>
    <x v="2"/>
    <s v="LARCO DIMARY"/>
    <n v="22873"/>
    <x v="4"/>
    <d v="2021-10-19T00:00:00"/>
    <m/>
    <s v="Publicado 10 nov 2021; se encuentra en preguntas, respuestas y aclaraciones"/>
    <n v="2"/>
    <n v="10160"/>
    <n v="20320"/>
    <s v="MODIFICADO"/>
    <s v="58 0106"/>
    <m/>
    <m/>
    <m/>
    <m/>
  </r>
  <r>
    <x v="3"/>
    <m/>
    <n v="1642"/>
    <s v="NO"/>
    <s v="SERVICIO REPARACIÓN VÁLVULA JET CENTRAL GUANGOPOLO12000020000"/>
    <s v="4210057"/>
    <n v="871590213"/>
    <s v="SERVICIO"/>
    <s v="Común"/>
    <x v="0"/>
    <s v="Normalizado"/>
    <s v="SUBASTA INVERSA ELECTRÓNICA"/>
    <s v="SERVICIO REPARACIÓN VÁLVULA JET CENTRAL GUANGOPOLO"/>
    <n v="1"/>
    <n v="20000"/>
    <n v="20000"/>
    <s v="2, 3"/>
    <x v="1"/>
    <m/>
    <m/>
    <x v="0"/>
    <m/>
    <m/>
    <m/>
    <m/>
    <m/>
    <n v="0"/>
    <s v="MODIFICADO"/>
    <n v="106"/>
    <m/>
    <m/>
    <m/>
    <m/>
  </r>
  <r>
    <x v="3"/>
    <m/>
    <n v="1643"/>
    <s v="NO"/>
    <s v="LICENCIA SOFTWARE PARA DISEÑO DE L T12000020000"/>
    <n v="4300056"/>
    <n v="512900021"/>
    <s v="BIEN"/>
    <s v="Común"/>
    <x v="0"/>
    <s v="Normalizado"/>
    <s v="SUBASTA INVERSA ELECTRÓNICA"/>
    <s v="LICENCIA SOFTWARE PARA DISEÑO DE L T"/>
    <n v="1"/>
    <n v="20000"/>
    <n v="20000"/>
    <n v="3"/>
    <x v="2"/>
    <s v="LARCO DIMARY"/>
    <n v="22806"/>
    <x v="2"/>
    <m/>
    <m/>
    <s v="se espera documentos por parte del área para revisión"/>
    <n v="1"/>
    <n v="20000"/>
    <n v="20000"/>
    <s v="MODIFICADO"/>
    <n v="32"/>
    <m/>
    <m/>
    <m/>
    <m/>
  </r>
  <r>
    <x v="3"/>
    <m/>
    <n v="1644"/>
    <s v="NO"/>
    <s v="OBRAS CIVILES ADECUACIÓN BODEGAS ALMACENAMIENTO DE PRODUCTOS QUÍMICOS Y DESECHOS DE LAS CENTRALES DE11696416964"/>
    <s v="12103181219050004"/>
    <n v="532900011"/>
    <s v="OBRA"/>
    <s v="Común"/>
    <x v="1"/>
    <m/>
    <s v="MENOR CUANTÍA"/>
    <s v="OBRAS CIVILES ADECUACIÓN BODEGAS ALMACENAMIENTO DE PRODUCTOS QUÍMICOS Y DESECHOS DE LAS CENTRALES DE"/>
    <n v="1"/>
    <n v="16964"/>
    <m/>
    <s v="2, 3"/>
    <x v="2"/>
    <m/>
    <m/>
    <x v="1"/>
    <m/>
    <m/>
    <m/>
    <m/>
    <m/>
    <m/>
    <s v="ELIMINADO"/>
    <n v="159"/>
    <d v="2021-11-05T00:00:00"/>
    <m/>
    <m/>
    <m/>
  </r>
  <r>
    <x v="3"/>
    <m/>
    <n v="1646"/>
    <s v="NO"/>
    <s v="AISLADOR DE SUSPENSION POLIMERICO TIPO Y   CLEVIS   T, PARA 69 KV126122,9315489,18"/>
    <s v="121035412150470 "/>
    <n v="389993322"/>
    <s v="BIEN"/>
    <s v="Común"/>
    <x v="1"/>
    <s v="Normalizado"/>
    <s v="SUBASTA INVERSA ELECTRÓNICA"/>
    <s v="AISLADOR DE SUSPENSION POLIMERICO TIPO Y   CLEVIS   T, PARA 69 KV"/>
    <n v="126"/>
    <n v="122.93"/>
    <n v="15489.18"/>
    <n v="3"/>
    <x v="2"/>
    <s v="ANDRADE OLGA"/>
    <n v="22604"/>
    <x v="5"/>
    <m/>
    <m/>
    <s v="Elaboración del pliego (11/11/2021)"/>
    <m/>
    <m/>
    <n v="0"/>
    <s v="MODIFICADO"/>
    <n v="32"/>
    <m/>
    <m/>
    <m/>
    <m/>
  </r>
  <r>
    <x v="3"/>
    <m/>
    <n v="1647"/>
    <s v="NO"/>
    <s v="GRAPA DE RETENCIÓN TIPO COMPRESIÓN  PARA ZTACIR AS   180 30 MM2 NY   111212013440"/>
    <s v="121035412150470 "/>
    <n v="429990541"/>
    <s v="BIEN"/>
    <s v="Común"/>
    <x v="1"/>
    <s v="Normalizado"/>
    <s v="SUBASTA INVERSA ELECTRÓNICA"/>
    <s v="GRAPA DE RETENCIÓN TIPO COMPRESIÓN  PARA ZTACIR AS   180 30 MM2 NY   1"/>
    <n v="112"/>
    <n v="120"/>
    <n v="13440"/>
    <s v="1, 2"/>
    <x v="1"/>
    <m/>
    <n v="22559"/>
    <x v="3"/>
    <m/>
    <m/>
    <s v="Adjudicado -Registro de contrato"/>
    <m/>
    <m/>
    <n v="0"/>
    <m/>
    <m/>
    <m/>
    <m/>
    <m/>
    <m/>
  </r>
  <r>
    <x v="3"/>
    <m/>
    <n v="1648"/>
    <s v="NO"/>
    <s v="GRAPA TERMINAL APERNADA TIPO CUADRANTE, CONDUCTOR AL 600   900 MCM, 6.57232,0613227,42"/>
    <s v="4300031 "/>
    <n v="4299905229"/>
    <s v="BIEN"/>
    <s v="Común"/>
    <x v="0"/>
    <s v="Normalizado"/>
    <s v="SUBASTA INVERSA ELECTRÓNICA"/>
    <s v="GRAPA TERMINAL APERNADA TIPO CUADRANTE, CONDUCTOR AL 600   900 MCM, 6."/>
    <n v="57"/>
    <n v="232.06"/>
    <m/>
    <s v="2, 3"/>
    <x v="1"/>
    <m/>
    <m/>
    <x v="1"/>
    <m/>
    <m/>
    <m/>
    <m/>
    <m/>
    <n v="0"/>
    <s v="ELIMINADO"/>
    <s v="58  0138"/>
    <d v="2021-10-29T00:00:00"/>
    <m/>
    <m/>
    <m/>
  </r>
  <r>
    <x v="3"/>
    <m/>
    <n v="1650"/>
    <s v="NO"/>
    <s v="CONDUCTOR ALUMINIO DESNUDO, CABLEADO, ACAR 750 MCM 37  19 18  HILOS20005,0510100"/>
    <s v="4300031 "/>
    <n v="4294201124"/>
    <s v="BIEN"/>
    <s v="Común"/>
    <x v="0"/>
    <s v="Normalizado"/>
    <s v="SUBASTA INVERSA ELECTRÓNICA"/>
    <s v="CONDUCTOR ALUMINIO DESNUDO, CABLEADO, ACAR 750 MCM 37  19 18  HILOS"/>
    <n v="2000"/>
    <n v="5.05"/>
    <n v="10100"/>
    <s v="2, 3"/>
    <x v="2"/>
    <s v="ANDRADE OLGA"/>
    <m/>
    <x v="0"/>
    <m/>
    <m/>
    <e v="#N/A"/>
    <m/>
    <m/>
    <n v="0"/>
    <s v="MODIFICADO"/>
    <n v="113"/>
    <m/>
    <m/>
    <m/>
    <m/>
  </r>
  <r>
    <x v="3"/>
    <m/>
    <n v="1651"/>
    <s v="NO"/>
    <s v="PARARRAYOS TIPO ESTACION DE 69 KV, BIL  325 KV, CUERPO POLIMERICO33286,069858,18"/>
    <s v="121035414750700 "/>
    <n v="462110411"/>
    <s v="BIEN"/>
    <s v="Común"/>
    <x v="1"/>
    <s v="Normalizado"/>
    <s v="SUBASTA INVERSA ELECTRÓNICA"/>
    <s v="PARARRAYOS TIPO ESTACION DE 69 KV, BIL  325 KV, CUERPO POLIMERICO"/>
    <n v="3"/>
    <n v="3286.06"/>
    <n v="9858.18"/>
    <n v="3"/>
    <x v="2"/>
    <s v="ANDRADE OLGA"/>
    <n v="22604"/>
    <x v="5"/>
    <m/>
    <m/>
    <s v="Elaboración del pliego (11/11/2021)"/>
    <m/>
    <m/>
    <n v="0"/>
    <s v="MODIFICADO"/>
    <s v="58  0032"/>
    <m/>
    <m/>
    <m/>
    <m/>
  </r>
  <r>
    <x v="3"/>
    <m/>
    <n v="1652"/>
    <s v="NO"/>
    <s v="AMORTIGUADOR PARA ZTACIR AS   180 30 MM2 PVD 4D 35224429408"/>
    <s v="121035412150470 "/>
    <n v="429990541"/>
    <s v="BIEN"/>
    <s v="Común"/>
    <x v="1"/>
    <s v="Normalizado"/>
    <s v="SUBASTA INVERSA ELECTRÓNICA"/>
    <s v="AMORTIGUADOR PARA ZTACIR AS   180 30 MM2 PVD 4D 35"/>
    <n v="224"/>
    <n v="42"/>
    <n v="9408"/>
    <s v="1, 2"/>
    <x v="1"/>
    <m/>
    <n v="22559"/>
    <x v="3"/>
    <m/>
    <m/>
    <s v="Adjudicado -Registro de contrato"/>
    <m/>
    <m/>
    <n v="0"/>
    <m/>
    <m/>
    <m/>
    <m/>
    <m/>
    <m/>
  </r>
  <r>
    <x v="3"/>
    <m/>
    <n v="1653"/>
    <s v="NO"/>
    <s v="AISLADOR DE SUSPENSION POLIMERICO TIPO Y  CLEVIS  T, PARA 138 KV57158,469032,22"/>
    <s v="4300031 "/>
    <n v="389993322"/>
    <s v="BIEN"/>
    <s v="Común"/>
    <x v="0"/>
    <s v="Normalizado"/>
    <s v="SUBASTA INVERSA ELECTRÓNICA"/>
    <s v="AISLADOR DE SUSPENSION POLIMERICO TIPO Y  CLEVIS  T, PARA 138 KV"/>
    <n v="57"/>
    <n v="158.46"/>
    <n v="9032.2200000000012"/>
    <n v="3"/>
    <x v="2"/>
    <s v="ANDRADE OLGA"/>
    <n v="22604"/>
    <x v="5"/>
    <m/>
    <m/>
    <s v="Elaboración del pliego (11/11/2021)"/>
    <m/>
    <m/>
    <n v="0"/>
    <s v="MODIFICADO"/>
    <s v="58  0032"/>
    <m/>
    <m/>
    <m/>
    <m/>
  </r>
  <r>
    <x v="3"/>
    <m/>
    <n v="1654"/>
    <s v="NO"/>
    <s v="LICENCIA SOFTWARE PARA DISENO DE MALLAS DE PUESTA A TIERRA ETAP175007500"/>
    <n v="4100056"/>
    <n v="512900021"/>
    <s v="BIEN"/>
    <s v="Especial"/>
    <x v="0"/>
    <m/>
    <s v="BIENES Y SERVICIOS ÚNICOS"/>
    <s v="LICENCIA SOFTWARE PARA DISENO DE MALLAS DE PUESTA A TIERRA ETAP"/>
    <n v="1"/>
    <n v="6314.67"/>
    <n v="6314.67"/>
    <n v="3"/>
    <x v="2"/>
    <m/>
    <n v="22794"/>
    <x v="8"/>
    <m/>
    <m/>
    <s v="18 10 2021: Se solicita documentacion para revision_x000a_09 11 2021: Ing. Daniel Mantilla remite correo electronico &quot;Estimado Ing. Juan Pablo Idrovo;_x000a__x000a_Respecto a la SC 22794 me permito indicar que el presupuesto registrado en la solicitud de requerimiento es de USD 7.500,00, mismo que sobrepasa el valor registrado en el Plan Anual de Contrataciones, toda ves que se realizo una modificación mediante reforma al PAC Nro. GEG-DLG-GAF-0106-2021, motivo por el cual se procederá con la devolución para que el área requirente genere una nueva con el presupuesto actualizado. Hasta tanto se continuará con la revisión de los documentos preparatorios&quot;"/>
    <n v="1"/>
    <n v="6314.67"/>
    <n v="6314.67"/>
    <s v="MODIFICADO"/>
    <s v="113  0032  0106"/>
    <d v="2021-10-26T00:00:00"/>
    <m/>
    <m/>
    <m/>
  </r>
  <r>
    <x v="3"/>
    <m/>
    <n v="1655"/>
    <s v="NO"/>
    <s v="OFICINA PREFABRICADA TIPO CONTENEDOR164166416"/>
    <s v="4300031 "/>
    <n v="387000015"/>
    <s v="BIEN"/>
    <s v="Común"/>
    <x v="0"/>
    <s v="Normalizado"/>
    <s v="ÍNFIMA CUANTÍA"/>
    <s v="OFICINA PREFABRICADA TIPO CONTENEDOR"/>
    <n v="1"/>
    <n v="6416"/>
    <n v="6416"/>
    <s v="2, 3"/>
    <x v="1"/>
    <m/>
    <m/>
    <x v="0"/>
    <m/>
    <m/>
    <m/>
    <m/>
    <m/>
    <n v="0"/>
    <s v="MODIFICADO"/>
    <n v="113"/>
    <m/>
    <m/>
    <m/>
    <m/>
  </r>
  <r>
    <x v="3"/>
    <m/>
    <n v="1656"/>
    <s v="NO"/>
    <s v="PARARRAYO TIPO ESTACIÓN MONOFASICO PARA SUBESTACIÓN 46 KV96375733"/>
    <s v="4300031 "/>
    <n v="462110411"/>
    <s v="BIEN"/>
    <s v="Común"/>
    <x v="0"/>
    <s v="Normalizado"/>
    <s v="ÍNFIMA CUANTÍA"/>
    <s v="PARARRAYO TIPO ESTACIÓN MONOFASICO PARA SUBESTACIÓN 46 KV"/>
    <n v="9"/>
    <n v="637"/>
    <n v="5733"/>
    <n v="3"/>
    <x v="2"/>
    <s v="ANDRADE OLGA"/>
    <n v="22604"/>
    <x v="5"/>
    <m/>
    <m/>
    <s v="Elaboración del pliego (11/11/2021)"/>
    <m/>
    <m/>
    <n v="0"/>
    <s v="MODIFICADO"/>
    <n v="32"/>
    <m/>
    <m/>
    <m/>
    <m/>
  </r>
  <r>
    <x v="3"/>
    <m/>
    <n v="1657"/>
    <s v="NO"/>
    <s v="AISLADOR HORIZONTAL LINE POST DE SILICON PARA 69 KV18285,735143,14"/>
    <s v="4300031 "/>
    <n v="389993322"/>
    <s v="BIEN"/>
    <s v="Común"/>
    <x v="0"/>
    <s v="Normalizado"/>
    <s v="ÍNFIMA CUANTÍA"/>
    <s v="AISLADOR HORIZONTAL LINE POST DE SILICON PARA 69 KV"/>
    <n v="18"/>
    <n v="285.73"/>
    <n v="5143.1400000000003"/>
    <n v="3"/>
    <x v="2"/>
    <s v="ANDRADE OLGA"/>
    <n v="22604"/>
    <x v="5"/>
    <m/>
    <m/>
    <s v="Elaboración del pliego (11/11/2021)"/>
    <m/>
    <m/>
    <n v="0"/>
    <s v="MODIFICADO"/>
    <s v="58  0032"/>
    <m/>
    <m/>
    <m/>
    <m/>
  </r>
  <r>
    <x v="3"/>
    <m/>
    <n v="1658"/>
    <s v="NO"/>
    <s v="SERVICIO DE ACTUALIZACIÓN DE FIRMWARE DE RELÉ MARCA ABB TIPO RED670144704470"/>
    <s v="4100059"/>
    <n v="841320014"/>
    <s v="SERVICIO"/>
    <s v="Común"/>
    <x v="0"/>
    <s v="Normalizado"/>
    <s v="ÍNFIMA CUANTÍA"/>
    <s v="SERVICIO DE ACTUALIZACIÓN DE FIRMWARE DE RELÉ MARCA ABB TIPO RED670"/>
    <n v="1"/>
    <n v="4470"/>
    <n v="4470"/>
    <n v="3"/>
    <x v="1"/>
    <m/>
    <m/>
    <x v="0"/>
    <m/>
    <m/>
    <m/>
    <m/>
    <m/>
    <n v="0"/>
    <s v="MODIFICADO"/>
    <n v="32"/>
    <m/>
    <m/>
    <m/>
    <m/>
  </r>
  <r>
    <x v="3"/>
    <m/>
    <n v="1659"/>
    <s v="NO"/>
    <s v="PREFORMADO DE PROTECCIÓN PARA CONDUCTOR ZTACIR   180 30 FYH   180 30CN112384256"/>
    <s v="121035412150470 "/>
    <n v="429990541"/>
    <s v="BIEN"/>
    <s v="Común"/>
    <x v="1"/>
    <s v="Normalizado"/>
    <s v="ÍNFIMA CUANTÍA"/>
    <s v="PREFORMADO DE PROTECCIÓN PARA CONDUCTOR ZTACIR   180 30 FYH   180 30CN"/>
    <n v="112"/>
    <n v="38"/>
    <n v="4256"/>
    <s v="1, 2"/>
    <x v="1"/>
    <m/>
    <n v="22559"/>
    <x v="3"/>
    <m/>
    <m/>
    <s v="Adjudicado -Registro de contrato"/>
    <m/>
    <m/>
    <n v="0"/>
    <m/>
    <m/>
    <m/>
    <m/>
    <m/>
    <m/>
  </r>
  <r>
    <x v="3"/>
    <m/>
    <n v="1660"/>
    <s v="NO"/>
    <s v="CONECTOR UNIVERSAL EN  Pulg.T Pulg. COND. AL 600   900 MCM, TIPO NNTR A5746,912673,87"/>
    <s v="4300031 "/>
    <n v="4299905229"/>
    <s v="BIEN"/>
    <s v="Común"/>
    <x v="0"/>
    <s v="Normalizado"/>
    <s v="ÍNFIMA CUANTÍA"/>
    <s v="CONECTOR UNIVERSAL EN  Pulg.T Pulg. COND. AL 600   900 MCM, TIPO NNTR A"/>
    <n v="57"/>
    <n v="46.91"/>
    <m/>
    <s v="2, 3"/>
    <x v="1"/>
    <m/>
    <m/>
    <x v="1"/>
    <m/>
    <m/>
    <m/>
    <m/>
    <m/>
    <n v="0"/>
    <s v="MODIFICADO"/>
    <s v="58   0138"/>
    <d v="2021-10-29T00:00:00"/>
    <m/>
    <m/>
    <m/>
  </r>
  <r>
    <x v="3"/>
    <m/>
    <n v="1661"/>
    <s v="NO"/>
    <s v="CONECTOR UNIVERSAL DE ALEACION AL. PLANCHA   CABLE DE 600   900 MCM5744,572540,49"/>
    <s v="4300031 "/>
    <n v="462200911"/>
    <s v="BIEN"/>
    <s v="Común"/>
    <x v="0"/>
    <s v="Normalizado"/>
    <s v="ÍNFIMA CUANTÍA"/>
    <s v="CONECTOR UNIVERSAL DE ALEACION AL. PLANCHA   CABLE DE 600   900 MCM"/>
    <n v="57"/>
    <n v="44.57"/>
    <m/>
    <s v="2, 3"/>
    <x v="1"/>
    <m/>
    <m/>
    <x v="1"/>
    <m/>
    <m/>
    <m/>
    <m/>
    <m/>
    <n v="0"/>
    <s v="ELIMINADO"/>
    <s v="58   0138"/>
    <d v="2021-10-29T00:00:00"/>
    <m/>
    <m/>
    <m/>
  </r>
  <r>
    <x v="3"/>
    <m/>
    <n v="1662"/>
    <s v="NO"/>
    <s v="ALQUILER DE TALADRO RADIAL MANTENIMIENTO MAYOR UNIDAD 1 NAYÓN125002500"/>
    <s v="4210057"/>
    <n v="731290014"/>
    <s v="SERVICIO"/>
    <s v="Común"/>
    <x v="0"/>
    <s v="Normalizado"/>
    <s v="ÍNFIMA CUANTÍA"/>
    <s v="ALQUILER DE TALADRO RADIAL MANTENIMIENTO MAYOR UNIDAD 1 NAYÓN"/>
    <n v="1"/>
    <n v="2500"/>
    <n v="2500"/>
    <s v="1, 2"/>
    <x v="1"/>
    <m/>
    <m/>
    <x v="0"/>
    <m/>
    <m/>
    <m/>
    <m/>
    <m/>
    <n v="0"/>
    <m/>
    <m/>
    <m/>
    <m/>
    <m/>
    <m/>
  </r>
  <r>
    <x v="3"/>
    <m/>
    <n v="1663"/>
    <s v="NO"/>
    <s v="GRAPA DE RETENCIÓN TIPO SUSPENSIÓN   PARA ZTACIR AS   180 30 MM2 XGF 526822132"/>
    <s v="121035412150470 "/>
    <n v="429990541"/>
    <s v="BIEN"/>
    <s v="Común"/>
    <x v="1"/>
    <s v="Normalizado"/>
    <s v="ÍNFIMA CUANTÍA"/>
    <s v="GRAPA DE RETENCIÓN TIPO SUSPENSIÓN   PARA ZTACIR AS   180 30 MM2 XGF 5"/>
    <n v="26"/>
    <n v="82"/>
    <n v="2132"/>
    <s v="1, 2"/>
    <x v="1"/>
    <m/>
    <n v="22559"/>
    <x v="3"/>
    <m/>
    <m/>
    <s v="Adjudicado -Registro de contrato"/>
    <m/>
    <m/>
    <n v="0"/>
    <m/>
    <m/>
    <m/>
    <m/>
    <m/>
    <m/>
  </r>
  <r>
    <x v="3"/>
    <m/>
    <n v="1664"/>
    <s v="NO"/>
    <s v="SERVICIO DE CALIBRACION DE EQUIPOS DE MEDICION120002000"/>
    <s v="4100059"/>
    <n v="871591411"/>
    <s v="SERVICIO"/>
    <s v="Común"/>
    <x v="0"/>
    <s v="Normalizado"/>
    <s v="ÍNFIMA CUANTÍA"/>
    <s v="SERVICIO DE CALIBRACION DE EQUIPOS DE MEDICION"/>
    <n v="1"/>
    <n v="2000"/>
    <n v="2000"/>
    <s v="2, 3"/>
    <x v="1"/>
    <m/>
    <m/>
    <x v="0"/>
    <m/>
    <m/>
    <m/>
    <m/>
    <m/>
    <n v="0"/>
    <m/>
    <m/>
    <m/>
    <m/>
    <m/>
    <m/>
  </r>
  <r>
    <x v="3"/>
    <m/>
    <n v="1665"/>
    <s v="NO"/>
    <s v="PLANCHA DE ACERO CORRUGADO DE 240 X 122 X 2 MM10015,621562"/>
    <s v="4300031 "/>
    <n v="412140116"/>
    <s v="BIEN"/>
    <s v="Común"/>
    <x v="0"/>
    <s v="Normalizado"/>
    <s v="ÍNFIMA CUANTÍA"/>
    <s v="PLANCHA DE ACERO CORRUGADO DE 240 X 122 X 2 MM"/>
    <n v="100"/>
    <n v="15.62"/>
    <n v="1562"/>
    <s v="2, 3"/>
    <x v="1"/>
    <m/>
    <m/>
    <x v="0"/>
    <m/>
    <m/>
    <m/>
    <m/>
    <m/>
    <n v="0"/>
    <m/>
    <m/>
    <m/>
    <m/>
    <m/>
    <m/>
  </r>
  <r>
    <x v="3"/>
    <m/>
    <n v="1667"/>
    <s v="NO"/>
    <s v="PILA RECARGABLE 1.2 V   1.5 V TAMAÑO AAA819,38759,78"/>
    <s v="4210031 4300031 "/>
    <n v="36990001111"/>
    <s v="BIEN"/>
    <s v="Común"/>
    <x v="0"/>
    <s v="Normalizado"/>
    <s v="ÍNFIMA CUANTÍA"/>
    <s v="PILA RECARGABLE 1.2 V   1.5 V TAMAÑO AAA"/>
    <n v="81"/>
    <n v="9.3800000000000008"/>
    <n v="759.78000000000009"/>
    <s v="1, 2, 3"/>
    <x v="1"/>
    <m/>
    <m/>
    <x v="0"/>
    <m/>
    <m/>
    <m/>
    <m/>
    <m/>
    <n v="0"/>
    <m/>
    <m/>
    <m/>
    <m/>
    <m/>
    <m/>
  </r>
  <r>
    <x v="3"/>
    <m/>
    <n v="1668"/>
    <s v="NO"/>
    <s v="EMPALME DE COMPRESIÓN PARA CONDUCTOR DE ALTA TEMPERATURA955495"/>
    <s v="121035412150470 "/>
    <n v="429990541"/>
    <s v="BIEN"/>
    <s v="Común"/>
    <x v="1"/>
    <s v="Normalizado"/>
    <s v="ÍNFIMA CUANTÍA"/>
    <s v="EMPALME DE COMPRESIÓN PARA CONDUCTOR DE ALTA TEMPERATURA"/>
    <n v="9"/>
    <n v="55"/>
    <n v="495"/>
    <s v="1, 2"/>
    <x v="1"/>
    <m/>
    <n v="22559"/>
    <x v="3"/>
    <m/>
    <m/>
    <s v="Adjudicado -Registro de contrato"/>
    <m/>
    <m/>
    <n v="0"/>
    <m/>
    <m/>
    <m/>
    <m/>
    <m/>
    <m/>
  </r>
  <r>
    <x v="3"/>
    <m/>
    <n v="1669"/>
    <s v="NO"/>
    <s v="ESLINGA SINTETICA PLANA 3 Pulg. X 6 MTS X 3TN480320"/>
    <s v="4300031 "/>
    <n v="429410015"/>
    <s v="BIEN"/>
    <s v="Común"/>
    <x v="0"/>
    <s v="Normalizado"/>
    <s v="ÍNFIMA CUANTÍA"/>
    <s v="ESLINGA SINTETICA PLANA 3 Pulg. X 6 MTS X 3TN"/>
    <n v="4"/>
    <n v="80"/>
    <n v="320"/>
    <n v="3"/>
    <x v="1"/>
    <m/>
    <m/>
    <x v="0"/>
    <m/>
    <m/>
    <m/>
    <m/>
    <m/>
    <n v="0"/>
    <s v="MODIFICADO"/>
    <n v="32"/>
    <m/>
    <m/>
    <m/>
    <m/>
  </r>
  <r>
    <x v="3"/>
    <m/>
    <n v="1672"/>
    <s v="NO"/>
    <s v="ESLINGA SINTETICA PLANA 2 Pulg. X 4 MTS X 2TN460240"/>
    <s v="4300031 "/>
    <n v="429410015"/>
    <s v="BIEN"/>
    <s v="Común"/>
    <x v="0"/>
    <s v="Normalizado"/>
    <s v="ÍNFIMA CUANTÍA"/>
    <s v="ESLINGA SINTETICA PLANA 2 Pulg. X 4 MTS X 2TN"/>
    <n v="4"/>
    <n v="60"/>
    <n v="240"/>
    <s v="1, 2"/>
    <x v="1"/>
    <m/>
    <m/>
    <x v="0"/>
    <m/>
    <m/>
    <m/>
    <m/>
    <m/>
    <n v="0"/>
    <m/>
    <m/>
    <m/>
    <m/>
    <m/>
    <m/>
  </r>
  <r>
    <x v="3"/>
    <m/>
    <n v="1673"/>
    <s v="NO"/>
    <s v="ESLINGA SINTETICA PLANA 2 Pulg. X 3 MTS X 2TN442168"/>
    <s v="4300031 "/>
    <n v="429410015"/>
    <s v="BIEN"/>
    <s v="Común"/>
    <x v="0"/>
    <s v="Normalizado"/>
    <s v="ÍNFIMA CUANTÍA"/>
    <s v="ESLINGA SINTETICA PLANA 2 Pulg. X 3 MTS X 2TN"/>
    <n v="4"/>
    <n v="42"/>
    <n v="168"/>
    <n v="3"/>
    <x v="1"/>
    <m/>
    <m/>
    <x v="0"/>
    <m/>
    <m/>
    <m/>
    <m/>
    <m/>
    <n v="0"/>
    <s v="MODIFICADO"/>
    <n v="32"/>
    <m/>
    <m/>
    <m/>
    <m/>
  </r>
  <r>
    <x v="3"/>
    <m/>
    <n v="1674"/>
    <s v="NO"/>
    <s v="PIEDRA PARA ESMERIL, GRANO FINO, DIAM. 102 MM, ESP. 13 MM   FLEXIBLE .58,2841,4"/>
    <s v="4300031 "/>
    <n v="379100011"/>
    <s v="BIEN"/>
    <s v="Común"/>
    <x v="0"/>
    <s v="Normalizado"/>
    <s v="ÍNFIMA CUANTÍA"/>
    <s v="PIEDRA PARA ESMERIL, GRANO FINO, DIAM. 102 MM, ESP. 13 MM   FLEXIBLE ."/>
    <n v="5"/>
    <n v="8.2799999999999994"/>
    <n v="41.4"/>
    <s v="1, 2"/>
    <x v="1"/>
    <m/>
    <m/>
    <x v="0"/>
    <m/>
    <m/>
    <m/>
    <m/>
    <m/>
    <n v="0"/>
    <m/>
    <m/>
    <m/>
    <m/>
    <m/>
    <m/>
  </r>
  <r>
    <x v="3"/>
    <m/>
    <n v="1675"/>
    <s v="NO"/>
    <s v="REPUESTOS ORIGINALES NUEVOS SIN USO NO MODIFICADOS PARA CENTRIFUGADORA170000"/>
    <s v="4220333 "/>
    <n v="461310014"/>
    <s v="BIEN"/>
    <s v="Especial"/>
    <x v="0"/>
    <m/>
    <s v="REPUESTOS O ACCESORIOS"/>
    <s v="REPUESTOS ORIGINALES NUEVOS SIN USO NO MODIFICADOS PARA CENTRIFUGADORA"/>
    <n v="1"/>
    <n v="70000"/>
    <m/>
    <s v="2, 3"/>
    <x v="1"/>
    <m/>
    <m/>
    <x v="1"/>
    <m/>
    <m/>
    <m/>
    <m/>
    <m/>
    <n v="0"/>
    <s v="ELIMINADO"/>
    <n v="102"/>
    <m/>
    <m/>
    <m/>
    <m/>
  </r>
  <r>
    <x v="3"/>
    <m/>
    <n v="1676"/>
    <s v="NO"/>
    <s v="TRANSF. DE POTENCIAL 69 KV   115   1157RAIZ 3, BIL  325 KV, TIPO CAPAC35768"/>
    <s v="121035414750700 "/>
    <n v="461210932"/>
    <s v="BIEN"/>
    <s v="Común"/>
    <x v="1"/>
    <s v="Normalizado"/>
    <s v="SUBASTA INVERSA ELECTRÓNICA"/>
    <s v="TRANSF. DE POTENCIAL 69 KV   115   1157RAIZ 3, BIL  325 KV, TIPO CAPAC"/>
    <n v="3"/>
    <n v="5768"/>
    <m/>
    <n v="3"/>
    <x v="1"/>
    <m/>
    <m/>
    <x v="1"/>
    <m/>
    <m/>
    <m/>
    <m/>
    <m/>
    <n v="0"/>
    <s v="ELIMINADO"/>
    <n v="32"/>
    <m/>
    <m/>
    <m/>
    <m/>
  </r>
  <r>
    <x v="3"/>
    <m/>
    <n v="1677"/>
    <s v="NO"/>
    <s v="SECCIONADOR 3 COLUMNAS, DOBLE APERTURA 69 KV, 1250 A, MOTORIZADO, SIN 214672"/>
    <s v="121035414750700 "/>
    <n v="462110111"/>
    <s v="BIEN"/>
    <s v="Común"/>
    <x v="1"/>
    <s v="Normalizado"/>
    <s v="SUBASTA INVERSA ELECTRÓNICA"/>
    <s v="SECCIONADOR 3 COLUMNAS, DOBLE APERTURA 69 KV, 1250 A, MOTORIZADO, SIN "/>
    <n v="2"/>
    <n v="14672"/>
    <m/>
    <n v="3"/>
    <x v="1"/>
    <m/>
    <m/>
    <x v="1"/>
    <m/>
    <m/>
    <m/>
    <m/>
    <m/>
    <n v="0"/>
    <s v="ELIMINADO"/>
    <n v="32"/>
    <m/>
    <m/>
    <m/>
    <m/>
  </r>
  <r>
    <x v="3"/>
    <m/>
    <n v="1678"/>
    <s v="NO"/>
    <s v="SECCIONADOR 3 COLUMNAS, DOBLE APERTURA 69 KV, 1250 A, MOTORIZADO, CON 117136"/>
    <s v="121035414750700 "/>
    <n v="462110111"/>
    <s v="BIEN"/>
    <s v="Común"/>
    <x v="1"/>
    <s v="Normalizado"/>
    <s v="SUBASTA INVERSA ELECTRÓNICA"/>
    <s v="SECCIONADOR 3 COLUMNAS, DOBLE APERTURA 69 KV, 1250 A, MOTORIZADO, CON "/>
    <n v="1"/>
    <n v="17136"/>
    <m/>
    <n v="3"/>
    <x v="1"/>
    <m/>
    <m/>
    <x v="1"/>
    <m/>
    <m/>
    <m/>
    <m/>
    <m/>
    <n v="0"/>
    <s v="ELIMINADO"/>
    <n v="32"/>
    <m/>
    <m/>
    <m/>
    <m/>
  </r>
  <r>
    <x v="3"/>
    <m/>
    <n v="1679"/>
    <s v="NO"/>
    <s v="SERVICIOS DE MANTENIMIENTO Y REPARACIÓN DE MAQUINARIA FORESTAL111345"/>
    <s v="4210057"/>
    <n v="871590713"/>
    <s v="SERVICIO"/>
    <s v="Especial"/>
    <x v="0"/>
    <m/>
    <s v="BIENES Y SERVICIOS ÚNICOS"/>
    <s v="SERVICIOS DE MANTENIMIENTO Y REPARACIÓN DE MAQUINARIA FORESTAL"/>
    <n v="1"/>
    <n v="11345"/>
    <m/>
    <s v="2, 3"/>
    <x v="1"/>
    <m/>
    <m/>
    <x v="1"/>
    <m/>
    <m/>
    <m/>
    <m/>
    <m/>
    <n v="0"/>
    <s v="ELIMINADO"/>
    <s v="163  0044"/>
    <m/>
    <m/>
    <m/>
    <m/>
  </r>
  <r>
    <x v="3"/>
    <m/>
    <n v="1680"/>
    <s v="NO"/>
    <s v="SERVICIO DE REPARACIÓN DE ÁLABES DIRECTRICES17000"/>
    <s v="4210057"/>
    <n v="871590012"/>
    <s v="SERVICIO"/>
    <s v="Común"/>
    <x v="0"/>
    <s v="Normalizado"/>
    <s v="SUBASTA INVERSA ELECTRÓNICA"/>
    <s v="SERVICIO DE REPARACIÓN DE ÁLABES DIRECTRICES"/>
    <n v="1"/>
    <n v="7000"/>
    <m/>
    <s v="1, 2"/>
    <x v="1"/>
    <m/>
    <m/>
    <x v="1"/>
    <m/>
    <m/>
    <m/>
    <m/>
    <m/>
    <n v="0"/>
    <s v="ELIMINADO"/>
    <n v="106"/>
    <m/>
    <m/>
    <m/>
    <m/>
  </r>
  <r>
    <x v="3"/>
    <m/>
    <n v="1681"/>
    <s v="NO"/>
    <s v="MONTAJE E INSTALACION DE COMPONENTES ELECTROMECANICOS PARA MANDO Y CONTROL PARA PUENTE GRUA1219000"/>
    <s v="4210057"/>
    <n v="545500315"/>
    <s v="SERVICIO"/>
    <s v="Común"/>
    <x v="0"/>
    <s v="Normalizado"/>
    <s v="SUBASTA INVERSA ELECTRÓNICA"/>
    <s v="MONTAJE E INSTALACION DE COMPONENTES ELECTROMECANICOS PARA MANDO Y CONTROL PARA PUENTE GRUA"/>
    <n v="1"/>
    <n v="219000"/>
    <m/>
    <s v="2, 3"/>
    <x v="1"/>
    <m/>
    <m/>
    <x v="1"/>
    <m/>
    <m/>
    <m/>
    <m/>
    <m/>
    <n v="0"/>
    <s v="ELIMINADO"/>
    <n v="163"/>
    <m/>
    <m/>
    <m/>
    <m/>
  </r>
  <r>
    <x v="3"/>
    <m/>
    <n v="1682"/>
    <s v="NO"/>
    <s v="TENSOR DE LÍNEA, RANGO DE APLICACIÓN 30,58 MM   32,13 MM CALIBRES DE 21980"/>
    <s v="4300031 "/>
    <n v="429215121"/>
    <s v="BIEN"/>
    <s v="Común"/>
    <x v="0"/>
    <s v="Normalizado"/>
    <s v="ÍNFIMA CUANTÍA"/>
    <s v="TENSOR DE LÍNEA, RANGO DE APLICACIÓN 30,58 MM   32,13 MM CALIBRES DE "/>
    <n v="2"/>
    <n v="1980"/>
    <m/>
    <s v="1, 2"/>
    <x v="1"/>
    <m/>
    <m/>
    <x v="1"/>
    <m/>
    <m/>
    <m/>
    <m/>
    <m/>
    <n v="0"/>
    <s v="ELIMINADO"/>
    <n v="113"/>
    <m/>
    <m/>
    <m/>
    <m/>
  </r>
  <r>
    <x v="3"/>
    <m/>
    <n v="1683"/>
    <s v="NO"/>
    <s v="TENSOR DE LÍNEA, RANGO DE APLICACIÓN 27,41 MM   28,96 MM CALIBRES DE 11890"/>
    <s v="4300031 "/>
    <n v="429215121"/>
    <s v="BIEN"/>
    <s v="Común"/>
    <x v="0"/>
    <s v="Normalizado"/>
    <s v="ÍNFIMA CUANTÍA"/>
    <s v="TENSOR DE LÍNEA, RANGO DE APLICACIÓN 27,41 MM   28,96 MM CALIBRES DE "/>
    <n v="1"/>
    <n v="1890"/>
    <m/>
    <s v="1, 2"/>
    <x v="1"/>
    <m/>
    <m/>
    <x v="1"/>
    <m/>
    <m/>
    <m/>
    <m/>
    <m/>
    <n v="0"/>
    <s v="ELIMINADO"/>
    <n v="113"/>
    <m/>
    <m/>
    <m/>
    <m/>
  </r>
  <r>
    <x v="3"/>
    <m/>
    <n v="1686"/>
    <s v="NO"/>
    <s v="PELADORA DE CABLES MANUAL   CORTAFRIO DE 6 Pulg.1048,35"/>
    <s v="4300031 "/>
    <n v="4292112110"/>
    <s v="BIEN"/>
    <s v="Común"/>
    <x v="0"/>
    <s v="Normalizado"/>
    <s v="ÍNFIMA CUANTÍA"/>
    <s v="PELADORA DE CABLES MANUAL   CORTAFRIO DE 6 Pulg."/>
    <n v="10"/>
    <n v="48.35"/>
    <m/>
    <s v="1, 2"/>
    <x v="1"/>
    <m/>
    <m/>
    <x v="1"/>
    <m/>
    <m/>
    <m/>
    <m/>
    <m/>
    <n v="0"/>
    <s v="ELIMINADO"/>
    <n v="194"/>
    <m/>
    <m/>
    <m/>
    <m/>
  </r>
  <r>
    <x v="3"/>
    <m/>
    <n v="1687"/>
    <s v="NO"/>
    <s v="SERVICIO DE TRANSPORTE DE CARGA PESADA180000"/>
    <s v="4100059"/>
    <n v="643390113"/>
    <s v="SERVICIO"/>
    <s v="Común"/>
    <x v="0"/>
    <s v="Normalizado"/>
    <s v="SUBASTA INVERSA ELECTRÓNICA"/>
    <s v="SERVICIO DE TRANSPORTE DE CARGA PESADA"/>
    <n v="1"/>
    <n v="80000"/>
    <m/>
    <n v="3"/>
    <x v="1"/>
    <m/>
    <m/>
    <x v="1"/>
    <m/>
    <m/>
    <m/>
    <m/>
    <m/>
    <n v="0"/>
    <s v="ELIMINADO"/>
    <n v="32"/>
    <m/>
    <m/>
    <m/>
    <m/>
  </r>
  <r>
    <x v="3"/>
    <m/>
    <n v="1688"/>
    <s v="NO"/>
    <s v="SERVICIO DE INSTALACIÓN DE COMUNICACIONES EMERGENTES EN LÍNEAS DE SUBTRANSMISIÓN125000"/>
    <s v="4100059"/>
    <n v="863110012"/>
    <s v="SERVICIO"/>
    <s v="Común"/>
    <x v="0"/>
    <s v="Normalizado"/>
    <s v="SUBASTA INVERSA ELECTRÓNICA"/>
    <s v="SERVICIO DE INSTALACIÓN DE COMUNICACIONES EMERGENTES EN LÍNEAS DE SUBTRANSMISIÓN"/>
    <n v="1"/>
    <n v="25000"/>
    <m/>
    <s v="1, 2"/>
    <x v="1"/>
    <m/>
    <m/>
    <x v="1"/>
    <m/>
    <m/>
    <m/>
    <m/>
    <m/>
    <n v="0"/>
    <s v="ELIMINADO"/>
    <n v="32"/>
    <m/>
    <m/>
    <m/>
    <m/>
  </r>
  <r>
    <x v="3"/>
    <m/>
    <n v="1689"/>
    <s v="NO"/>
    <s v="PLAYO DE PRESION DE 10 Pulg., QUIJADA RECTA1325,79"/>
    <s v="4100037 4300031 "/>
    <n v="4292112110"/>
    <s v="BIEN"/>
    <s v="Común"/>
    <x v="0"/>
    <s v="Normalizado"/>
    <s v="ÍNFIMA CUANTÍA"/>
    <s v="PLAYO DE PRESION DE 10 Pulg., QUIJADA RECTA"/>
    <n v="13"/>
    <n v="25.79"/>
    <m/>
    <s v="1, 2, 3"/>
    <x v="1"/>
    <m/>
    <m/>
    <x v="1"/>
    <m/>
    <m/>
    <m/>
    <m/>
    <m/>
    <n v="0"/>
    <s v="ELIMINADO"/>
    <n v="194"/>
    <m/>
    <m/>
    <m/>
    <m/>
  </r>
  <r>
    <x v="3"/>
    <m/>
    <n v="1690"/>
    <s v="NO"/>
    <s v="NAVAJA PARA ELECTRICISTA DE 4 Pulg.  102 MM 4171,11"/>
    <s v="4100037 4300031 "/>
    <n v="429131019"/>
    <s v="BIEN"/>
    <s v="Común"/>
    <x v="0"/>
    <s v="Normalizado"/>
    <s v="ÍNFIMA CUANTÍA"/>
    <s v="NAVAJA PARA ELECTRICISTA DE 4 Pulg.  102 MM "/>
    <n v="41"/>
    <n v="71.11"/>
    <m/>
    <s v="1, 2, 3"/>
    <x v="1"/>
    <m/>
    <m/>
    <x v="1"/>
    <m/>
    <m/>
    <m/>
    <m/>
    <m/>
    <n v="0"/>
    <s v="ELIMINADO"/>
    <n v="194"/>
    <m/>
    <m/>
    <m/>
    <m/>
  </r>
  <r>
    <x v="3"/>
    <m/>
    <n v="1691"/>
    <s v="NO"/>
    <s v="RETIRO DE CABLE EXISTENTE Y TENDIDO DE NUEVO CONDUCTOR DE ALTA TEMPERATURA STACIR AW 30 181 MM2 DE L132143"/>
    <s v="121035412150470"/>
    <n v="542900111"/>
    <s v="SERVICIO"/>
    <s v="Común"/>
    <x v="1"/>
    <s v="Normalizado"/>
    <s v="SUBASTA INVERSA ELECTRÓNICA"/>
    <s v="RETIRO DE CABLE EXISTENTE Y TENDIDO DE NUEVO CONDUCTOR DE ALTA TEMPERATURA STACIR AW 30 181 MM2 DE L"/>
    <n v="1"/>
    <n v="32143"/>
    <m/>
    <n v="3"/>
    <x v="1"/>
    <m/>
    <m/>
    <x v="1"/>
    <m/>
    <m/>
    <m/>
    <m/>
    <m/>
    <n v="0"/>
    <s v="ELIMINADO"/>
    <n v="180"/>
    <m/>
    <m/>
    <m/>
    <m/>
  </r>
  <r>
    <x v="3"/>
    <m/>
    <n v="1692"/>
    <s v="NO"/>
    <s v="PERFIL DE ACERO UPN 150 X 50 X 6 MMM2025"/>
    <s v="4300031 "/>
    <n v="412510023"/>
    <s v="BIEN"/>
    <s v="Común"/>
    <x v="0"/>
    <s v="Normalizado"/>
    <s v="ÍNFIMA CUANTÍA"/>
    <s v="PERFIL DE ACERO UPN 150 X 50 X 6 MMM"/>
    <n v="20"/>
    <n v="25"/>
    <m/>
    <s v="2, 3"/>
    <x v="1"/>
    <m/>
    <m/>
    <x v="1"/>
    <m/>
    <m/>
    <m/>
    <m/>
    <m/>
    <n v="0"/>
    <s v="ELIMINADO"/>
    <s v="113_x000a_180"/>
    <m/>
    <m/>
    <m/>
    <m/>
  </r>
  <r>
    <x v="3"/>
    <m/>
    <n v="1693"/>
    <s v="SI"/>
    <s v="CONSTRUCCIÓN DE OBRAS CIVILES Y MONTAJE DE TRAMO 2 SUBTERRÁNEO L/T BICENTENARIO, INCLUYE MATERIALES172340877234087"/>
    <s v="121033414750490"/>
    <n v="542900141"/>
    <s v="OBRA"/>
    <s v="Común"/>
    <x v="1"/>
    <m/>
    <s v="LICITACIÓN"/>
    <s v="CONSTRUCCIÓN DE OBRAS CIVILES Y MONTAJE DE TRAMO 2 SUBTERRÁNEO L/T BICENTENARIO, INCLUYE MATERIALES"/>
    <n v="1"/>
    <n v="7234087"/>
    <n v="7234087"/>
    <s v="1, 2"/>
    <x v="2"/>
    <s v="GUEVARA JOHANA"/>
    <n v="5367"/>
    <x v="3"/>
    <m/>
    <m/>
    <s v="18 oct: proceso suspendido en el portal por ingreso de reclamos"/>
    <m/>
    <m/>
    <n v="0"/>
    <s v="INCLUSIÓN"/>
    <n v="58"/>
    <m/>
    <m/>
    <m/>
    <m/>
  </r>
  <r>
    <x v="3"/>
    <m/>
    <n v="1694"/>
    <s v="SI"/>
    <s v="REPUESTOS ORIGINALES NUEVOS SIN USO NO MODIFICADOS PARA MOTORES MITSUB124000002400000"/>
    <s v="4220333 _x000a_121031412130260"/>
    <n v="461310015"/>
    <s v="BIEN"/>
    <s v="Especial"/>
    <x v="1"/>
    <m/>
    <s v="REPUESTOS O ACCESORIOS"/>
    <s v="REPUESTOS ORIGINALES NUEVOS SIN USO NO MODIFICADOS PARA MOTORES MITSUB"/>
    <n v="1"/>
    <n v="2397901.58"/>
    <n v="2397901.58"/>
    <n v="3"/>
    <x v="3"/>
    <s v="GUEVARA JOHANA"/>
    <n v="22890"/>
    <x v="3"/>
    <m/>
    <s v="30 nov 2021: se solicita ELABORACIÓN Y LEGALIZACIÓN DEL CONTRATO"/>
    <s v="25 oct: se solicita resolución de inicio_x000a_12 nov: a espera de recibir la oferta"/>
    <n v="1"/>
    <n v="2400000"/>
    <n v="2400000"/>
    <s v="MODIFICADO"/>
    <n v="112"/>
    <d v="2021-10-18T00:00:00"/>
    <m/>
    <m/>
    <m/>
  </r>
  <r>
    <x v="3"/>
    <m/>
    <n v="1695"/>
    <s v="SI"/>
    <s v="CONSTRUCCIÓN DE OBRAS CIVILES PARA SUBESTACIÓN PEDRO VICENTE MALDONADO.113200001320000"/>
    <s v="121035414750700"/>
    <n v="532900011"/>
    <s v="OBRA"/>
    <s v="Especial"/>
    <x v="1"/>
    <m/>
    <s v="CONTRATOS ENTRE ENTIDADES PÚBLICAS O SUS SUBSIDIARIAS"/>
    <s v="CONSTRUCCIÓN DE OBRAS CIVILES PARA SUBESTACIÓN PEDRO VICENTE MALDONADO."/>
    <n v="1"/>
    <n v="1320000"/>
    <n v="1320000"/>
    <s v="1, 2"/>
    <x v="2"/>
    <s v="MERINO MAURICIO"/>
    <n v="5374"/>
    <x v="3"/>
    <m/>
    <m/>
    <s v="Registrado Contrato"/>
    <m/>
    <m/>
    <n v="0"/>
    <s v="MODIFICADO"/>
    <n v="58"/>
    <m/>
    <m/>
    <m/>
    <m/>
  </r>
  <r>
    <x v="3"/>
    <m/>
    <n v="1696"/>
    <s v="SI"/>
    <s v="EQUIPO DE TRATAMIENTO DE ACEITE DIELÉCTRICO1871600871600"/>
    <s v="121032712110440 121034814750640"/>
    <n v="439140211"/>
    <s v="BIEN"/>
    <s v="Común"/>
    <x v="1"/>
    <m/>
    <s v="SUBASTA INVERSA ELECTRÓNICA"/>
    <s v="EQUIPO DE TRATAMIENTO DE ACEITE DIELÉCTRICO"/>
    <n v="1"/>
    <n v="871600"/>
    <n v="871600"/>
    <n v="3"/>
    <x v="2"/>
    <s v="MUÑOZ ANDREA"/>
    <n v="22605"/>
    <x v="5"/>
    <d v="2021-09-06T00:00:00"/>
    <m/>
    <s v="Remiten información legalizada el 10 de noviembre de 2021- pendiente elaboración pliegos "/>
    <m/>
    <m/>
    <n v="0"/>
    <s v="MODIFICADO"/>
    <s v="58  0032"/>
    <m/>
    <m/>
    <m/>
    <m/>
  </r>
  <r>
    <x v="3"/>
    <m/>
    <n v="1697"/>
    <s v="SI"/>
    <s v="CENTRIFUGADORA DE ACEITE6133363,54800181,24"/>
    <s v="121030712130190 "/>
    <n v="439311011"/>
    <s v="BIEN"/>
    <s v="Común"/>
    <x v="1"/>
    <s v="No Normalizado"/>
    <s v="LICITACIÓN"/>
    <s v="CENTRIFUGADORA DE ACEITE"/>
    <n v="6"/>
    <n v="133363.54"/>
    <n v="800181.24"/>
    <s v="2, 3"/>
    <x v="2"/>
    <s v="HURTADO JOSE"/>
    <n v="22611"/>
    <x v="4"/>
    <m/>
    <m/>
    <s v="Desierto"/>
    <m/>
    <m/>
    <n v="0"/>
    <m/>
    <m/>
    <m/>
    <m/>
    <m/>
    <m/>
  </r>
  <r>
    <x v="3"/>
    <m/>
    <n v="1698"/>
    <s v="SI"/>
    <s v="SUMINISTRO  DE CENTRIFUGADORAS DE COMBUSTIBLE  CRUDO REDUCIDO  DE LAS 4184000736000"/>
    <s v="121031312130250 "/>
    <n v="439311011"/>
    <s v="BIEN"/>
    <s v="Común"/>
    <x v="1"/>
    <s v="No Normalizado"/>
    <s v="LICITACIÓN"/>
    <s v="SUMINISTRO  DE CENTRIFUGADORAS DE COMBUSTIBLE  CRUDO REDUCIDO  DE LAS "/>
    <n v="4"/>
    <n v="184000"/>
    <n v="736000"/>
    <n v="3"/>
    <x v="2"/>
    <s v="HURTADO JOSE"/>
    <n v="22611"/>
    <x v="4"/>
    <m/>
    <m/>
    <s v="Desierto"/>
    <m/>
    <m/>
    <n v="0"/>
    <s v="MODIFICADO"/>
    <n v="168"/>
    <d v="2021-11-05T00:00:00"/>
    <m/>
    <m/>
    <m/>
  </r>
  <r>
    <x v="3"/>
    <m/>
    <n v="1699"/>
    <s v="SI"/>
    <s v="TABLERO DE CONTROL CON CONCENTRADOR DE SEÑALES PARA MONITOREO DE TRANS2036000720000"/>
    <s v="121035112150440 "/>
    <n v="462140121"/>
    <s v="BIEN"/>
    <s v="Común"/>
    <x v="1"/>
    <s v="Normalizado"/>
    <s v="SUBASTA INVERSA ELECTRÓNICA"/>
    <s v="TABLERO DE CONTROL CON CONCENTRADOR DE SEÑALES PARA MONITOREO DE TRANS"/>
    <n v="20"/>
    <n v="36000"/>
    <n v="720000"/>
    <n v="3"/>
    <x v="2"/>
    <s v="MUÑOZ ANDREA"/>
    <n v="22562"/>
    <x v="5"/>
    <m/>
    <m/>
    <s v="Fecha prevista de publicación 16 de noviembre de 2021"/>
    <m/>
    <m/>
    <n v="0"/>
    <s v="MODIFICADO"/>
    <n v="32"/>
    <m/>
    <m/>
    <m/>
    <m/>
  </r>
  <r>
    <x v="3"/>
    <m/>
    <n v="1700"/>
    <s v="SI"/>
    <s v="BANCO DE CAPACITORES TRIFASICOS DE 4.5 MVAR PARA 23 KV1545249,58678743,7"/>
    <s v="121033114750470_x000a_121035414750700_x000a_121034712150400_x000a_121033714750530_x000a_121033814750540_x000a_121035512150480"/>
    <n v="461220019"/>
    <s v="BIEN"/>
    <s v="Común"/>
    <x v="1"/>
    <s v="Normalizado"/>
    <s v="SUBASTA INVERSA ELECTRÓNICA"/>
    <s v="BANCO DE CAPACITORES TRIFASICOS DE 4.5 MVAR PARA 23 KV"/>
    <n v="15"/>
    <n v="45249.58"/>
    <n v="678743.70000000007"/>
    <s v="2, 3"/>
    <x v="2"/>
    <s v="MUÑOZ ANDREA"/>
    <n v="22810"/>
    <x v="7"/>
    <d v="2021-10-07T00:00:00"/>
    <m/>
    <s v="Preguntas respuestas y acalrciones"/>
    <n v="15"/>
    <n v="45249.58"/>
    <n v="678743.70000000007"/>
    <m/>
    <m/>
    <m/>
    <m/>
    <m/>
    <m/>
  </r>
  <r>
    <x v="3"/>
    <m/>
    <n v="1701"/>
    <s v="SI"/>
    <s v="ACTUALIZACIÓN DE INGENIERÍA EN LÍNEAS DE TRANSMISIÓN1600000600000"/>
    <s v="121011314760250"/>
    <n v="833420314"/>
    <s v="CONSULTORÍA"/>
    <s v="Común"/>
    <x v="1"/>
    <m/>
    <s v="CONCURSO PÚBLICO      "/>
    <s v="ACTUALIZACIÓN DE INGENIERÍA EN LÍNEAS DE TRANSMISIÓN"/>
    <n v="1"/>
    <n v="600000"/>
    <n v="600000"/>
    <s v="1, 2"/>
    <x v="2"/>
    <s v="MERINO MAURICIO"/>
    <n v="5464"/>
    <x v="3"/>
    <m/>
    <m/>
    <s v="4 Nov 2021: Se solicito la legalización del contrato"/>
    <m/>
    <m/>
    <n v="0"/>
    <m/>
    <m/>
    <m/>
    <m/>
    <m/>
    <m/>
  </r>
  <r>
    <x v="3"/>
    <m/>
    <n v="1702"/>
    <s v="SI"/>
    <s v="INTERCAMBIADOR DE CALOR DE AGUA DE CILINDROS679149,12474894,72"/>
    <s v="121030812130200 "/>
    <n v="448240026"/>
    <s v="BIEN"/>
    <s v="Común"/>
    <x v="1"/>
    <s v="No Normalizado"/>
    <s v="LICITACIÓN"/>
    <s v="INTERCAMBIADOR DE CALOR DE AGUA DE CILINDROS"/>
    <n v="6"/>
    <n v="79149.119999999995"/>
    <n v="474894.72"/>
    <n v="3"/>
    <x v="2"/>
    <s v="HURTADO JOSE"/>
    <n v="22493"/>
    <x v="4"/>
    <m/>
    <m/>
    <s v="Desierto"/>
    <m/>
    <m/>
    <n v="0"/>
    <s v="MODIFICADO"/>
    <n v="168"/>
    <d v="2021-11-05T00:00:00"/>
    <m/>
    <m/>
    <m/>
  </r>
  <r>
    <x v="3"/>
    <m/>
    <n v="1703"/>
    <s v="SI"/>
    <s v="Obras civiles para la modernización de la Central Hidroeléctrica Los Chillos1400000400000"/>
    <s v="121030212110130"/>
    <n v="532900011"/>
    <s v="OBRA"/>
    <s v="Común"/>
    <x v="1"/>
    <m/>
    <s v="COTIZACIÓN"/>
    <s v="Obras civiles para la modernización de la Central Hidroeléctrica Los Chillos"/>
    <s v="1"/>
    <n v="400000"/>
    <n v="400000"/>
    <s v="1, 2"/>
    <x v="2"/>
    <s v="LOPEZ PABLO"/>
    <n v="5302"/>
    <x v="3"/>
    <m/>
    <m/>
    <s v="14 oct 2021: se solicita elaboración de contrato_x000a_En razón de que el oferente adjudicado es un Consorcio, se está ha espera de que remitan la Escritura de Constitución del Consorcio"/>
    <n v="14"/>
    <n v="110"/>
    <n v="1540"/>
    <s v="INCLUSIÓN"/>
    <n v="23"/>
    <m/>
    <m/>
    <m/>
    <m/>
  </r>
  <r>
    <x v="3"/>
    <m/>
    <n v="1704"/>
    <s v="SI"/>
    <s v="MODERNIZACIÓN UNIDADES ANTIGUAS CENTRAL GUANGOPOLO1393439393439"/>
    <s v="121032812110450"/>
    <n v="833430114"/>
    <s v="CONSULTORÍA"/>
    <s v="Común"/>
    <x v="1"/>
    <m/>
    <s v="LISTA CORTA"/>
    <s v="MODERNIZACIÓN UNIDADES ANTIGUAS CENTRAL GUANGOPOLO"/>
    <n v="1"/>
    <n v="393439"/>
    <m/>
    <s v="2, 3"/>
    <x v="1"/>
    <m/>
    <m/>
    <x v="1"/>
    <m/>
    <m/>
    <m/>
    <m/>
    <m/>
    <n v="0"/>
    <s v="ELIMINADO"/>
    <s v="163 0110"/>
    <d v="2021-10-27T00:00:00"/>
    <m/>
    <m/>
    <m/>
  </r>
  <r>
    <x v="3"/>
    <m/>
    <n v="1705"/>
    <s v="SI"/>
    <s v="RELE PROTECCION SOBRECORRIENTE PARA  PRIMARIOS, CON CONTROL, TECNOLOGI377300270100"/>
    <s v="121035512150480 "/>
    <n v="462110917"/>
    <s v="BIEN"/>
    <s v="Común"/>
    <x v="1"/>
    <s v="Normalizado"/>
    <s v="SUBASTA INVERSA ELECTRÓNICA"/>
    <s v="RELE PROTECCION SOBRECORRIENTE PARA  PRIMARIOS, CON CONTROL, TECNOLOGI"/>
    <n v="37"/>
    <n v="5350"/>
    <n v="197950"/>
    <n v="3"/>
    <x v="2"/>
    <s v="LARCO DIMARY"/>
    <n v="22873"/>
    <x v="4"/>
    <d v="2021-10-19T00:00:00"/>
    <m/>
    <s v="Publicado 10 nov 2021; se encuentra en preguntas, respuestas y aclaraciones"/>
    <n v="37"/>
    <n v="7300"/>
    <n v="270100"/>
    <s v="MODIFICADO"/>
    <s v="180 0106"/>
    <m/>
    <m/>
    <m/>
    <m/>
  </r>
  <r>
    <x v="3"/>
    <m/>
    <n v="1706"/>
    <s v="SI"/>
    <s v="ADQUISICIÓN DE NUEVAS LICENCIAS Y_x000a_ACTUALIZACIÓN DE LICENCIAS EXISTENTES DIGSILENT  POWERFACTORY1270000270000"/>
    <s v="121035612150490_x000a_2500056"/>
    <n v="512900021"/>
    <s v="BIEN"/>
    <s v="Especial"/>
    <x v="1"/>
    <m/>
    <s v="BIENES Y SERVICIOS ÚNICOS"/>
    <s v="ADQUISICIÓN DE NUEVAS LICENCIAS Y_x000a_ACTUALIZACIÓN DE LICENCIAS EXISTENTES DIGSILENT  POWERFACTORY"/>
    <s v="1"/>
    <n v="266358"/>
    <n v="266358"/>
    <n v="3"/>
    <x v="2"/>
    <s v="LOPEZ PABLO"/>
    <n v="22782"/>
    <x v="6"/>
    <m/>
    <m/>
    <s v="05 de agosto se remite la fase preparatoria revisada para que el area requirente gestione la autorización con el MINTEL"/>
    <m/>
    <m/>
    <n v="0"/>
    <s v="MODIFICADO"/>
    <s v="113 0106"/>
    <d v="2021-10-26T00:00:00"/>
    <m/>
    <m/>
    <m/>
  </r>
  <r>
    <x v="3"/>
    <m/>
    <n v="1707"/>
    <s v="SI"/>
    <s v="CONSTRUCCIÓN DE OBRAS CIVILES PARA LA INSTALACIÓN DE CELDAS EN VARIAS SUBESTACIONES Y REPOSICIÓN DEL1248367248367"/>
    <s v="121033014750460 121034312150360 121034614750620 121034412150370"/>
    <n v="532900011"/>
    <s v="OBRA"/>
    <s v="Común"/>
    <x v="1"/>
    <m/>
    <s v="COTIZACIÓN"/>
    <s v="CONSTRUCCIÓN DE OBRAS CIVILES PARA LA INSTALACIÓN DE CELDAS EN VARIAS SUBESTACIONES Y REPOSICIÓN DEL"/>
    <n v="1"/>
    <n v="248367"/>
    <n v="248367"/>
    <n v="3"/>
    <x v="2"/>
    <s v="HURTADO JOSE"/>
    <n v="5389"/>
    <x v="9"/>
    <m/>
    <m/>
    <s v="Elaboración de plieg"/>
    <n v="1"/>
    <n v="248367"/>
    <n v="248367"/>
    <s v="MODIFICADO"/>
    <n v="32"/>
    <m/>
    <m/>
    <m/>
    <m/>
  </r>
  <r>
    <x v="3"/>
    <m/>
    <n v="1708"/>
    <s v="SI"/>
    <s v="INTERCAMBIADOR DE CALOR DE ACEITE DE SISTEMA641119,58246717,48"/>
    <s v="121030812130200 "/>
    <n v="448240026"/>
    <s v="BIEN"/>
    <s v="Común"/>
    <x v="1"/>
    <s v="No Normalizado"/>
    <s v="LICITACIÓN"/>
    <s v="INTERCAMBIADOR DE CALOR DE ACEITE DE SISTEMA"/>
    <n v="6"/>
    <n v="41119.58"/>
    <n v="246717.48"/>
    <n v="3"/>
    <x v="2"/>
    <s v="HURTADO JOSE"/>
    <n v="22493"/>
    <x v="4"/>
    <m/>
    <m/>
    <s v="Desierto"/>
    <m/>
    <m/>
    <n v="0"/>
    <s v="MODIFICADO"/>
    <n v="168"/>
    <d v="2021-11-05T00:00:00"/>
    <m/>
    <m/>
    <m/>
  </r>
  <r>
    <x v="3"/>
    <m/>
    <n v="1709"/>
    <s v="SI"/>
    <s v="CABLE DE CU, CABLEADO, 25 KV, XLPE, 750 MCM, 37 HILOS, 100POR CIENTONA, 1 3 NE250085,3213250"/>
    <s v="4300031 "/>
    <n v="4635000114"/>
    <s v="BIEN"/>
    <s v="Común"/>
    <x v="0"/>
    <s v="Normalizado"/>
    <s v="SUBASTA INVERSA ELECTRÓNICA"/>
    <s v="CABLE DE CU, CABLEADO, 25 KV, XLPE, 750 MCM, 37 HILOS, 100POR CIENTONA, 1 3 NE"/>
    <n v="2500"/>
    <n v="85.3"/>
    <n v="213250"/>
    <s v="1, 2"/>
    <x v="2"/>
    <s v="MUÑOZ ANDREA"/>
    <n v="22504"/>
    <x v="3"/>
    <m/>
    <m/>
    <s v="Adjudicado - registro de contrato "/>
    <m/>
    <m/>
    <n v="0"/>
    <m/>
    <m/>
    <m/>
    <m/>
    <m/>
    <m/>
  </r>
  <r>
    <x v="3"/>
    <m/>
    <n v="1710"/>
    <s v="SI"/>
    <s v="BANCO DE BATERIAS DE 125 VDC, 150 A HORA1414720206080"/>
    <s v="121011214760240 121033114750470 121033714750530 121033814750540 121034712150400 121035414750700 121035512150480 4300037 "/>
    <n v="461220019"/>
    <s v="BIEN"/>
    <s v="Común"/>
    <x v="1"/>
    <s v="Normalizado"/>
    <s v="SUBASTA INVERSA ELECTRÓNICA"/>
    <s v="BANCO DE BATERIAS DE 125 VDC, 150 A HORA"/>
    <n v="14"/>
    <n v="12800"/>
    <n v="179200"/>
    <n v="3"/>
    <x v="2"/>
    <s v="MUÑOZ ANDREA"/>
    <n v="22744"/>
    <x v="7"/>
    <m/>
    <m/>
    <s v="Publicado 11 de noviembre "/>
    <m/>
    <m/>
    <n v="0"/>
    <s v="MODIFICADO"/>
    <n v="106"/>
    <d v="2021-10-26T00:00:00"/>
    <m/>
    <m/>
    <m/>
  </r>
  <r>
    <x v="3"/>
    <m/>
    <n v="1711"/>
    <s v="SI"/>
    <s v="RECTIFICADOR CARGADOR DE VOLTAJE CONSTANTE, 120 VAC 125 VCC, 30 A.1414500203000"/>
    <s v="121011214760240 121033114750470 121033714750530 121033814750540 121034712150400 121035414750700 121035512150480 4300037 "/>
    <n v="461220015"/>
    <s v="BIEN"/>
    <s v="Común"/>
    <x v="1"/>
    <s v="Normalizado"/>
    <s v="SUBASTA INVERSA ELECTRÓNICA"/>
    <s v="RECTIFICADOR CARGADOR DE VOLTAJE CONSTANTE, 120 VAC 125 VCC, 30 A."/>
    <n v="14"/>
    <n v="13800"/>
    <n v="193200"/>
    <n v="3"/>
    <x v="2"/>
    <s v="MUÑOZ ANDREA"/>
    <n v="22744"/>
    <x v="7"/>
    <m/>
    <m/>
    <s v="Publicado 11 de noviembre "/>
    <m/>
    <m/>
    <n v="0"/>
    <s v="MODIFICADO"/>
    <n v="106"/>
    <d v="2021-10-26T00:00:00"/>
    <m/>
    <m/>
    <m/>
  </r>
  <r>
    <x v="3"/>
    <m/>
    <n v="1712"/>
    <s v="SI"/>
    <s v="SERVICIO DE TRANSPORTE DE COMBUSTIBLE  CRUDO REDUCIDO.1200000200000"/>
    <s v="4220338"/>
    <n v="643320014"/>
    <s v="SERVICIO"/>
    <s v="Común"/>
    <x v="0"/>
    <s v="Normalizado"/>
    <s v="FERIAS INCLUSIVAS"/>
    <s v="SERVICIO DE TRANSPORTE DE COMBUSTIBLE  CRUDO REDUCIDO."/>
    <n v="1"/>
    <n v="200000"/>
    <n v="200000"/>
    <s v="2, 3"/>
    <x v="2"/>
    <s v="GUEVARA JOHANA"/>
    <n v="5468"/>
    <x v="3"/>
    <m/>
    <m/>
    <s v="27 oct: se reicibe informe de calificación para revisión_x000a_8 nov: se solicita rsolución de adjudicación"/>
    <m/>
    <m/>
    <n v="0"/>
    <m/>
    <m/>
    <m/>
    <m/>
    <m/>
    <m/>
  </r>
  <r>
    <x v="3"/>
    <m/>
    <n v="1713"/>
    <s v="SI"/>
    <s v="Sistema de bombeo de agua contra_x000a_incendios Central Hidroeléctrica Pasochoa1180000180000"/>
    <s v="121032212110390"/>
    <n v="439230318"/>
    <s v="BIEN"/>
    <s v="Común"/>
    <x v="1"/>
    <s v="No Normalizado"/>
    <s v="COTIZACIÓN"/>
    <s v="Sistema de bombeo de agua contra_x000a_incendios Central Hidroeléctrica Pasochoa"/>
    <s v="1"/>
    <n v="180000"/>
    <n v="180000"/>
    <s v="1, 2"/>
    <x v="2"/>
    <s v="HURTADO JOSE"/>
    <n v="22577"/>
    <x v="3"/>
    <m/>
    <m/>
    <s v="Adjudicado - Registro de contrato"/>
    <m/>
    <m/>
    <n v="0"/>
    <s v="INCLUSIÓN"/>
    <n v="23"/>
    <m/>
    <m/>
    <m/>
    <m/>
  </r>
  <r>
    <x v="3"/>
    <m/>
    <n v="1714"/>
    <s v="SI"/>
    <s v="CONSULTORIA PARA EL DISEÑO DE LA LINEA DE TRANSMISIÓN PEDRO VICENTE MALDONADO LOS BANCOS.1180000180000"/>
    <s v="121011014760220"/>
    <s v="831410514"/>
    <s v="CONSULTORÍA"/>
    <s v="Común"/>
    <x v="1"/>
    <m/>
    <s v="LISTA CORTA"/>
    <s v="CONSULTORIA PARA EL DISEÑO DE LA LINEA DE TRANSMISIÓN PEDRO VICENTE MALDONADO LOS BANCOS."/>
    <n v="1"/>
    <n v="180000"/>
    <n v="180000"/>
    <s v="1, 2"/>
    <x v="2"/>
    <s v="MERINO MAURICIO"/>
    <n v="5366"/>
    <x v="3"/>
    <m/>
    <m/>
    <s v="Registrado Contrato"/>
    <m/>
    <m/>
    <n v="0"/>
    <m/>
    <m/>
    <m/>
    <m/>
    <m/>
    <m/>
  </r>
  <r>
    <x v="3"/>
    <m/>
    <n v="1715"/>
    <s v="SI"/>
    <s v="MONITOREOS AMBIENTALES DE LAS INSTALACIONES DE GENERACION DE LA EMPRESA ELECTRICA1179821179821"/>
    <s v="121030614790450 12103181219050007"/>
    <n v="835610013"/>
    <s v="CONSULTORÍA"/>
    <s v="Común"/>
    <x v="1"/>
    <m/>
    <s v="CONCURSO PÚBLICO      "/>
    <s v="MONITOREOS AMBIENTALES DE LAS INSTALACIONES DE GENERACION DE LA EMPRESA ELECTRICA"/>
    <n v="1"/>
    <n v="179821"/>
    <n v="179821"/>
    <s v="2, 3"/>
    <x v="2"/>
    <s v="TIPANTA TANIA"/>
    <n v="5527"/>
    <x v="7"/>
    <d v="2021-10-11T00:00:00"/>
    <s v="Pendiente reforma al PAC"/>
    <s v="1 oct 2021: se devuelve al área requirente para reofrma al PAC _x000a_09/11/2021: Área usuaria remite documentación legalizada"/>
    <n v="1"/>
    <n v="179821"/>
    <n v="179821"/>
    <s v="MODIFICADO"/>
    <s v="DCP-0192-2021"/>
    <m/>
    <m/>
    <m/>
    <m/>
  </r>
  <r>
    <x v="3"/>
    <m/>
    <n v="1716"/>
    <s v="SI"/>
    <s v="EQUIPO DE MEDICIÓN DE CORRIENTE, VOLTAJE DE BANCO DE BATERIA394475,64174549,96"/>
    <s v="121035512150480 "/>
    <n v="452100013"/>
    <s v="BIEN"/>
    <s v="Común"/>
    <x v="1"/>
    <s v="Normalizado"/>
    <s v="SUBASTA INVERSA ELECTRÓNICA"/>
    <s v="EQUIPO DE MEDICIÓN DE CORRIENTE, VOLTAJE DE BANCO DE BATERIA"/>
    <n v="39"/>
    <n v="4460"/>
    <n v="173940"/>
    <n v="3"/>
    <x v="2"/>
    <s v="ANDRADE OLGA"/>
    <n v="22602"/>
    <x v="4"/>
    <d v="2021-10-18T00:00:00"/>
    <m/>
    <s v="1 oct 2021: se devuelve al área requirente para reofrma al PAC._x000a_-El 28/10/2021 se publicó el proceso en el portal de compras públicas._x000a_- Etapa de entrega de ofertas  "/>
    <m/>
    <m/>
    <n v="0"/>
    <s v="MODIFICADO"/>
    <s v="32 0106"/>
    <d v="2021-10-26T00:00:00"/>
    <m/>
    <m/>
    <m/>
  </r>
  <r>
    <x v="3"/>
    <m/>
    <n v="1717"/>
    <s v="SI"/>
    <s v="CONDUCTOR DE ALTA TEMPERATURA 1000 AMPERIOS1125014,98168525"/>
    <s v="121035412150470 "/>
    <n v="4635000116"/>
    <s v="BIEN"/>
    <s v="Común"/>
    <x v="1"/>
    <s v="Normalizado"/>
    <s v="SUBASTA INVERSA ELECTRÓNICA"/>
    <s v="CONDUCTOR DE ALTA TEMPERATURA 1000 AMPERIOS"/>
    <n v="11250"/>
    <n v="14.98"/>
    <n v="168525"/>
    <s v="1, 2"/>
    <x v="2"/>
    <s v="ANDRADE OLGA"/>
    <n v="22559"/>
    <x v="3"/>
    <m/>
    <m/>
    <s v="Adjudicado -Registro de contrato"/>
    <m/>
    <m/>
    <n v="0"/>
    <m/>
    <m/>
    <m/>
    <m/>
    <m/>
    <m/>
  </r>
  <r>
    <x v="2"/>
    <m/>
    <n v="1718"/>
    <s v="SI"/>
    <s v="GESTIÓN INTEGRAL DE DESECHOS PELIGROSOS1155000155000"/>
    <s v="12103181219050006"/>
    <n v="949000011"/>
    <s v="SERVICIO"/>
    <s v="Común"/>
    <x v="1"/>
    <s v="Normalizado"/>
    <s v="SUBASTA INVERSA ELECTRÓNICA"/>
    <s v="GESTIÓN INTEGRAL DE DESECHOS PELIGROSOS"/>
    <n v="1"/>
    <n v="155000"/>
    <n v="155000"/>
    <s v="1, 2"/>
    <x v="2"/>
    <s v="URBANO MARGARITA"/>
    <n v="5332"/>
    <x v="3"/>
    <m/>
    <m/>
    <m/>
    <m/>
    <m/>
    <n v="0"/>
    <m/>
    <m/>
    <m/>
    <m/>
    <m/>
    <m/>
  </r>
  <r>
    <x v="3"/>
    <m/>
    <n v="1719"/>
    <s v="SI"/>
    <s v="BANCO DE CAPACITORES TRIFASICOS DE 3 MVAR PARA 6.3 KV432033,38128133,52"/>
    <s v="121035512150480 "/>
    <n v="461220019"/>
    <s v="BIEN"/>
    <s v="Común"/>
    <x v="1"/>
    <s v="Normalizado"/>
    <s v="SUBASTA INVERSA ELECTRÓNICA"/>
    <s v="BANCO DE CAPACITORES TRIFASICOS DE 3 MVAR PARA 6.3 KV"/>
    <n v="4"/>
    <n v="32033.38"/>
    <n v="128133.52"/>
    <s v="2, 3"/>
    <x v="2"/>
    <s v="MUÑOZ ANDREA"/>
    <n v="22810"/>
    <x v="7"/>
    <d v="2021-10-07T00:00:00"/>
    <m/>
    <s v="Preguntas respuestas y acalrciones"/>
    <n v="4"/>
    <n v="32033.38"/>
    <n v="128133.52"/>
    <s v="MODIFICADO"/>
    <n v="113"/>
    <m/>
    <m/>
    <m/>
    <m/>
  </r>
  <r>
    <x v="3"/>
    <m/>
    <n v="1720"/>
    <s v="SI"/>
    <s v="COMPLEMENTACIÓN DE CUBETOS EN TRANSFORMADORES DE LAS SUBESTACIONES DE LA EMPRESA ELÉCTRICA QUITO1125975125975"/>
    <s v="1210305121100140"/>
    <n v="532900011"/>
    <s v="OBRA"/>
    <s v="Común"/>
    <x v="1"/>
    <m/>
    <s v="MENOR CUANTÍA"/>
    <s v="COMPLEMENTACIÓN DE CUBETOS EN TRANSFORMADORES DE LAS SUBESTACIONES DE LA EMPRESA ELÉCTRICA QUITO"/>
    <n v="1"/>
    <n v="125975"/>
    <m/>
    <s v="2, 3"/>
    <x v="3"/>
    <m/>
    <m/>
    <x v="1"/>
    <m/>
    <m/>
    <m/>
    <m/>
    <m/>
    <n v="0"/>
    <s v="ELIMINADO"/>
    <n v="316"/>
    <d v="2021-12-22T00:00:00"/>
    <m/>
    <m/>
    <m/>
  </r>
  <r>
    <x v="3"/>
    <m/>
    <n v="1722"/>
    <s v="SI"/>
    <s v="BOCIN DE BRONCE PARA ARTICULACIONES DE ROTURA DE 53 44 X 45 MM DIAG. 2362916104976"/>
    <s v="4210033 "/>
    <n v="415140114"/>
    <s v="BIEN"/>
    <s v="Común"/>
    <x v="0"/>
    <s v="Normalizado"/>
    <s v="SUBASTA INVERSA ELECTRÓNICA"/>
    <s v="BOCIN DE BRONCE PARA ARTICULACIONES DE ROTURA DE 53 44 X 45 MM DIAG. 2"/>
    <n v="36"/>
    <n v="2916"/>
    <n v="104976"/>
    <s v="2, 3"/>
    <x v="2"/>
    <s v="LARCO DIMARY"/>
    <n v="22725"/>
    <x v="3"/>
    <m/>
    <m/>
    <s v="Publicado 27 octubre 2021 ; SERCOP suspende por presentar 1 sóla oferta"/>
    <m/>
    <m/>
    <n v="0"/>
    <m/>
    <m/>
    <m/>
    <m/>
    <m/>
    <m/>
  </r>
  <r>
    <x v="3"/>
    <m/>
    <n v="1723"/>
    <s v="SI"/>
    <s v="PARARRAYOS CLASE ESTACION DE 138 KV, OXIDO DE ZINC, CON DESCONECTADOR 362629,7694671,36"/>
    <s v="121033114750470 121033714750530 121033814750540 "/>
    <n v="462110411"/>
    <s v="BIEN"/>
    <s v="Común"/>
    <x v="1"/>
    <s v="Normalizado"/>
    <s v="SUBASTA INVERSA ELECTRÓNICA"/>
    <s v="PARARRAYOS CLASE ESTACION DE 138 KV, OXIDO DE ZINC, CON DESCONECTADOR "/>
    <n v="36"/>
    <n v="2629.76"/>
    <n v="94671.360000000015"/>
    <n v="3"/>
    <x v="2"/>
    <s v="ANDRADE OLGA"/>
    <n v="22604"/>
    <x v="5"/>
    <m/>
    <m/>
    <s v="Elaboración del pliego (11/11/2021)"/>
    <m/>
    <m/>
    <n v="0"/>
    <s v="MODIFICADO"/>
    <n v="32"/>
    <m/>
    <m/>
    <m/>
    <m/>
  </r>
  <r>
    <x v="3"/>
    <m/>
    <n v="1724"/>
    <s v="SI"/>
    <s v="SERVICIO DE REPARACIÓN DE RODETE TIPO FRANCIS PARA LA CENTRAL NAYÓN18500085000"/>
    <s v="4210057"/>
    <n v="871590012"/>
    <s v="SERVICIO"/>
    <s v="Común"/>
    <x v="0"/>
    <s v="Normalizado"/>
    <s v="SUBASTA INVERSA ELECTRÓNICA"/>
    <s v="SERVICIO DE REPARACIÓN DE RODETE TIPO FRANCIS PARA LA CENTRAL NAYÓN"/>
    <n v="1"/>
    <n v="85000"/>
    <n v="85000"/>
    <s v="2, 3"/>
    <x v="2"/>
    <s v="TIPANTA TANIA"/>
    <n v="5474"/>
    <x v="5"/>
    <d v="2021-09-13T00:00:00"/>
    <m/>
    <m/>
    <m/>
    <m/>
    <n v="0"/>
    <m/>
    <m/>
    <m/>
    <m/>
    <m/>
    <m/>
  </r>
  <r>
    <x v="3"/>
    <m/>
    <n v="1725"/>
    <s v="SI"/>
    <s v="INTERCAMBIADOR DE CALOR DE ACEITE DEL TURBOCARGADOR614101,8984611,34"/>
    <s v="121030812130200 "/>
    <n v="448240026"/>
    <s v="BIEN"/>
    <s v="Común"/>
    <x v="1"/>
    <s v="No Normalizado"/>
    <s v="LICITACIÓN"/>
    <s v="INTERCAMBIADOR DE CALOR DE ACEITE DEL TURBOCARGADOR"/>
    <n v="6"/>
    <n v="14101.89"/>
    <n v="84611.34"/>
    <n v="3"/>
    <x v="2"/>
    <s v="HURTADO JOSE"/>
    <n v="22493"/>
    <x v="4"/>
    <m/>
    <m/>
    <s v="Desierto"/>
    <m/>
    <m/>
    <n v="0"/>
    <s v="MODIFICADO"/>
    <n v="168"/>
    <d v="2021-05-11T00:00:00"/>
    <m/>
    <m/>
    <m/>
  </r>
  <r>
    <x v="3"/>
    <m/>
    <n v="1726"/>
    <s v="SI"/>
    <s v="COMPUESTO DE MEJORAMIENTO DE SUELO PARA MALLAS DE PUESTA A TIERRA300002,884000"/>
    <s v="121033114750470 121033714750530 121035414750700 "/>
    <n v="415120018"/>
    <s v="BIEN"/>
    <s v="Común"/>
    <x v="1"/>
    <s v="Normalizado"/>
    <s v="SUBASTA INVERSA ELECTRÓNICA"/>
    <s v="COMPUESTO DE MEJORAMIENTO DE SUELO PARA MALLAS DE PUESTA A TIERRA"/>
    <n v="30000"/>
    <n v="0.73"/>
    <n v="21900"/>
    <n v="3"/>
    <x v="2"/>
    <s v="MUÑOZ ANDREA"/>
    <n v="22947"/>
    <x v="4"/>
    <m/>
    <m/>
    <s v="Fecha prevista de publicación 18 de noviembre de 2021"/>
    <n v="30000"/>
    <n v="2.8"/>
    <n v="84000"/>
    <s v="MODIFICADO"/>
    <s v="32  0106"/>
    <d v="2021-10-26T00:00:00"/>
    <m/>
    <m/>
    <m/>
  </r>
  <r>
    <x v="3"/>
    <m/>
    <n v="1727"/>
    <s v="SI"/>
    <s v="Sistema de supervisión y control para_x000a_Central Hidroeléctrica Nayón18393083930"/>
    <s v="121032312110400"/>
    <n v="462140111"/>
    <s v="BIEN"/>
    <s v="Especial"/>
    <x v="1"/>
    <m/>
    <s v="BIENES Y SERVICIOS ÚNICOS"/>
    <s v="Sistema de supervisión y control para_x000a_Central Hidroeléctrica Nayón"/>
    <s v="1"/>
    <n v="83930"/>
    <n v="83930"/>
    <s v="1, 2"/>
    <x v="2"/>
    <m/>
    <n v="22575"/>
    <x v="3"/>
    <m/>
    <m/>
    <s v="Registrado Contrato"/>
    <m/>
    <m/>
    <n v="0"/>
    <s v="INCLUSIÓN"/>
    <n v="23"/>
    <m/>
    <m/>
    <m/>
    <m/>
  </r>
  <r>
    <x v="3"/>
    <m/>
    <n v="1728"/>
    <s v="SI"/>
    <s v="CUÑA DE ACERO C45 PARA ALABES DIRECTRICES DE 18 X 18 X 120 MM36215877688"/>
    <s v="4210033 "/>
    <n v="4299908206"/>
    <s v="BIEN"/>
    <s v="Común"/>
    <x v="0"/>
    <s v="Normalizado"/>
    <s v="SUBASTA INVERSA ELECTRÓNICA"/>
    <s v="CUÑA DE ACERO C45 PARA ALABES DIRECTRICES DE 18 X 18 X 120 MM"/>
    <n v="36"/>
    <n v="2158"/>
    <n v="77688"/>
    <s v="2, 3"/>
    <x v="2"/>
    <s v="LARCO DIMARY"/>
    <n v="22725"/>
    <x v="3"/>
    <m/>
    <m/>
    <s v="Publicado 27 octubre 2021 ; SERCOP suspende por presentar 1 sóla oferta"/>
    <m/>
    <m/>
    <n v="0"/>
    <m/>
    <m/>
    <m/>
    <m/>
    <m/>
    <m/>
  </r>
  <r>
    <x v="3"/>
    <m/>
    <n v="1729"/>
    <s v="SI"/>
    <s v="ANILLO DESLIZAMIENTO INFERIOR ACERO INOXIDABLE 13.4, 1734 X 1385 X 90 17204472044"/>
    <s v="4210033 "/>
    <n v="433310912"/>
    <s v="BIEN"/>
    <s v="Común"/>
    <x v="0"/>
    <s v="Normalizado"/>
    <s v="SUBASTA INVERSA ELECTRÓNICA"/>
    <s v="ANILLO DESLIZAMIENTO INFERIOR ACERO INOXIDABLE 13.4, 1734 X 1385 X 90 "/>
    <n v="1"/>
    <n v="72044"/>
    <n v="72044"/>
    <s v="2, 3"/>
    <x v="2"/>
    <s v="LARCO DIMARY"/>
    <n v="22725"/>
    <x v="3"/>
    <m/>
    <m/>
    <s v="Publicado 27 octubre 2021 ; SERCOP suspende por presentar 1 sóla oferta"/>
    <m/>
    <m/>
    <n v="0"/>
    <m/>
    <m/>
    <m/>
    <m/>
    <m/>
    <m/>
  </r>
  <r>
    <x v="3"/>
    <m/>
    <n v="1730"/>
    <s v="SI"/>
    <s v="ARENA AZUL323020,5966505,7"/>
    <s v="4300031 "/>
    <n v="153100114"/>
    <s v="BIEN"/>
    <s v="Común"/>
    <x v="0"/>
    <s v="Normalizado"/>
    <s v="SUBASTA INVERSA ELECTRÓNICA"/>
    <s v="ARENA AZUL"/>
    <n v="3230"/>
    <n v="20.59"/>
    <n v="66505.7"/>
    <n v="3"/>
    <x v="1"/>
    <s v="LOACHAMIN KATYA"/>
    <n v="22718"/>
    <x v="2"/>
    <m/>
    <m/>
    <s v="No hay respuesta del área requirente"/>
    <m/>
    <m/>
    <n v="0"/>
    <s v="MODIFICADO"/>
    <n v="18"/>
    <m/>
    <m/>
    <m/>
    <m/>
  </r>
  <r>
    <x v="3"/>
    <m/>
    <n v="1731"/>
    <s v="SI"/>
    <s v="SERVICO REPARACIÓN DE RODETE TIPO PELTON PARA LA CENTRAL PASOCHOA16500065000"/>
    <s v="4210057"/>
    <n v="871590012"/>
    <s v="SERVICIO"/>
    <s v="Común"/>
    <x v="0"/>
    <s v="Normalizado"/>
    <s v="SUBASTA INVERSA ELECTRÓNICA"/>
    <s v="SERVICO REPARACIÓN DE RODETE TIPO PELTON PARA LA CENTRAL PASOCHOA"/>
    <n v="1"/>
    <n v="65000"/>
    <n v="65000"/>
    <s v="2, 3"/>
    <x v="2"/>
    <s v="TIPANTA TANIA"/>
    <n v="5474"/>
    <x v="5"/>
    <d v="2021-09-13T00:00:00"/>
    <m/>
    <m/>
    <m/>
    <m/>
    <n v="0"/>
    <m/>
    <m/>
    <m/>
    <m/>
    <m/>
    <m/>
  </r>
  <r>
    <x v="3"/>
    <m/>
    <n v="1732"/>
    <s v="SI"/>
    <s v="ANILLO DESLIZAMIENTO SUP. ACERO INOXIDABLE 13.4, 1744 X 1385 X 20 MM, 16096060960"/>
    <s v="4210033 "/>
    <n v="433310912"/>
    <s v="BIEN"/>
    <s v="Común"/>
    <x v="0"/>
    <s v="Normalizado"/>
    <s v="SUBASTA INVERSA ELECTRÓNICA"/>
    <s v="ANILLO DESLIZAMIENTO SUP. ACERO INOXIDABLE 13.4, 1744 X 1385 X 20 MM, "/>
    <n v="1"/>
    <n v="60960"/>
    <n v="60960"/>
    <s v="2, 3"/>
    <x v="2"/>
    <s v="LARCO DIMARY"/>
    <n v="22725"/>
    <x v="3"/>
    <m/>
    <m/>
    <s v="Publicado 27 octubre 2021 ; SERCOP suspende por presentar 1 sóla oferta"/>
    <m/>
    <m/>
    <n v="0"/>
    <m/>
    <m/>
    <m/>
    <m/>
    <m/>
    <m/>
  </r>
  <r>
    <x v="3"/>
    <m/>
    <n v="1733"/>
    <s v="SI"/>
    <s v="ANÁLISIS FÍSICO QUÍMICO Y CROMATOGRÁFIA DE GASES EN TRANSFORMADORES16000060000"/>
    <s v="4100059"/>
    <n v="835690011"/>
    <s v="SERVICIO"/>
    <s v="Común"/>
    <x v="0"/>
    <s v="Normalizado"/>
    <s v="SUBASTA INVERSA ELECTRÓNICA"/>
    <s v="ANÁLISIS FÍSICO QUÍMICO Y CROMATOGRÁFIA DE GASES EN TRANSFORMADORES"/>
    <n v="1"/>
    <n v="50370"/>
    <n v="50370"/>
    <n v="3"/>
    <x v="2"/>
    <s v="ANDRADE OLGA"/>
    <n v="5401"/>
    <x v="7"/>
    <m/>
    <m/>
    <s v="28 oct 2021: Se solicita Resolucion de Inicio_x000a_11 nov 2021: Se remite pliego actualizado el cronograma para su publicacion"/>
    <m/>
    <m/>
    <n v="0"/>
    <s v="MODIFICADO"/>
    <n v="106"/>
    <d v="2021-10-26T00:00:00"/>
    <m/>
    <m/>
    <m/>
  </r>
  <r>
    <x v="3"/>
    <m/>
    <n v="1734"/>
    <s v="SI"/>
    <s v="DISEÑO DE INGENIERÍA DE DETALLE PARA EL MEJORAMIENTO DEL SISTEMA DE REFRIGERACIÓN16000060000"/>
    <s v="4210056"/>
    <n v="833190021"/>
    <s v="CONSULTORÍA"/>
    <s v="Común"/>
    <x v="0"/>
    <m/>
    <s v="CONTRATACIÓN DIRECTA"/>
    <s v="DISEÑO DE INGENIERÍA DE DETALLE PARA EL MEJORAMIENTO DEL SISTEMA DE REFRIGERACIÓN"/>
    <n v="1"/>
    <n v="59900"/>
    <n v="59900"/>
    <n v="3"/>
    <x v="1"/>
    <s v="MERINO MAURICIO"/>
    <n v="5415"/>
    <x v="5"/>
    <m/>
    <m/>
    <s v="Proceso Desierto"/>
    <m/>
    <m/>
    <n v="0"/>
    <s v="MODIFICADO"/>
    <s v="106 00007  0175"/>
    <d v="2021-11-10T00:00:00"/>
    <m/>
    <m/>
    <m/>
  </r>
  <r>
    <x v="3"/>
    <m/>
    <n v="1735"/>
    <s v="SI"/>
    <s v="MICRO OHMETRO DE PRECISION, RANGO DE 0.1 MICRO OHMIOS A 2.500 OHMIOS, 120 V 16000060000"/>
    <s v="1210120147100110"/>
    <n v="482430015"/>
    <s v="BIEN"/>
    <s v="Común"/>
    <x v="1"/>
    <m/>
    <s v="SUBASTA INVERSA ELECTRÓNICA"/>
    <s v="MICRO OHMETRO DE PRECISION, RANGO DE 0.1 MICRO OHMIOS A 2.500 OHMIOS, 120 V "/>
    <s v="1"/>
    <n v="57680"/>
    <n v="57680"/>
    <n v="3"/>
    <x v="2"/>
    <s v="TIPANTA TANIA"/>
    <n v="22753"/>
    <x v="5"/>
    <m/>
    <m/>
    <s v="5 oct 2021: se devuelve al área requirente para reofrma al PAC _x000a_05/11/2021: DCP se devuelve para correcciones"/>
    <m/>
    <m/>
    <n v="0"/>
    <s v="MODIFICADO"/>
    <s v="113 0106"/>
    <d v="2021-10-26T00:00:00"/>
    <m/>
    <m/>
    <m/>
  </r>
  <r>
    <x v="3"/>
    <m/>
    <n v="1736"/>
    <s v="SI"/>
    <s v="ANILLO INTERSTICIAL ANGULAR TAPA SUPERIOR TURBINA DE ACERO INOXIDABLE 15541955419"/>
    <s v="4210033 "/>
    <n v="461310013"/>
    <s v="BIEN"/>
    <s v="Común"/>
    <x v="0"/>
    <s v="Normalizado"/>
    <s v="SUBASTA INVERSA ELECTRÓNICA"/>
    <s v="ANILLO INTERSTICIAL ANGULAR TAPA SUPERIOR TURBINA DE ACERO INOXIDABLE "/>
    <n v="1"/>
    <n v="55419"/>
    <n v="55419"/>
    <s v="2, 3"/>
    <x v="2"/>
    <s v="LARCO DIMARY"/>
    <n v="22725"/>
    <x v="3"/>
    <m/>
    <m/>
    <s v="Publicado 27 octubre 2021 ; SERCOP suspende por presentar 1 sóla oferta"/>
    <m/>
    <m/>
    <n v="0"/>
    <m/>
    <m/>
    <m/>
    <m/>
    <m/>
    <m/>
  </r>
  <r>
    <x v="3"/>
    <m/>
    <n v="1737"/>
    <s v="SI"/>
    <s v="SERVICIO DE INGENIERÍA INVERSA DE_x000a_LOS REPUESTOS DE LA UNIDAD 1 DE_x000a_LA CENTRAL HIDROELÉCTRICA NAYÓN15500055000"/>
    <s v="4210056"/>
    <n v="834900412"/>
    <s v="CONSULTORÍA"/>
    <s v="Especial"/>
    <x v="0"/>
    <m/>
    <s v="CONTRATOS ENTRE ENTIDADES PÚBLICAS O SUS SUBSIDIARIAS"/>
    <s v="SERVICIO DE INGENIERÍA INVERSA DE_x000a_LOS REPUESTOS DE LA UNIDAD 1 DE_x000a_LA CENTRAL HIDROELÉCTRICA NAYÓN"/>
    <s v="1"/>
    <n v="55000"/>
    <n v="55000"/>
    <s v="1, 2"/>
    <x v="2"/>
    <s v="MERINO MAURICIO"/>
    <n v="5403"/>
    <x v="3"/>
    <m/>
    <m/>
    <s v="Registrado Contrato"/>
    <m/>
    <m/>
    <n v="0"/>
    <s v="INCLUSIÓN"/>
    <n v="102"/>
    <m/>
    <m/>
    <m/>
    <m/>
  </r>
  <r>
    <x v="3"/>
    <m/>
    <n v="1738"/>
    <s v="SI"/>
    <s v="BOCIN INFERIOR DE BRONCE 78 X 70 X 100 MM. DIAG. 2.21 952918291652488"/>
    <s v="4210033 "/>
    <n v="433310912"/>
    <s v="BIEN"/>
    <s v="Común"/>
    <x v="0"/>
    <s v="Normalizado"/>
    <s v="SUBASTA INVERSA ELECTRÓNICA"/>
    <s v="BOCIN INFERIOR DE BRONCE 78 X 70 X 100 MM. DIAG. 2.21 9529"/>
    <n v="18"/>
    <n v="2916"/>
    <n v="52488"/>
    <s v="2, 3"/>
    <x v="2"/>
    <s v="LARCO DIMARY"/>
    <n v="22725"/>
    <x v="3"/>
    <m/>
    <m/>
    <s v="Publicado 27 octubre 2021 ; SERCOP suspende por presentar 1 sóla oferta"/>
    <m/>
    <m/>
    <n v="0"/>
    <m/>
    <m/>
    <m/>
    <m/>
    <m/>
    <m/>
  </r>
  <r>
    <x v="3"/>
    <m/>
    <n v="1739"/>
    <s v="SI"/>
    <s v="ANILLO PROTECTOR TUBO DIFUSOR CON ANILLO DE JUNTAS Y PERNOS, CON ANILL149227,7949227,79"/>
    <s v="4210033 "/>
    <n v="461310013"/>
    <s v="BIEN"/>
    <s v="Común"/>
    <x v="0"/>
    <s v="Normalizado"/>
    <s v="SUBASTA INVERSA ELECTRÓNICA"/>
    <s v="ANILLO PROTECTOR TUBO DIFUSOR CON ANILLO DE JUNTAS Y PERNOS, CON ANILL"/>
    <n v="1"/>
    <n v="49227.79"/>
    <n v="49227.79"/>
    <s v="2, 3"/>
    <x v="2"/>
    <s v="LARCO DIMARY"/>
    <n v="22725"/>
    <x v="3"/>
    <m/>
    <m/>
    <s v="Publicado 27 octubre 2021 ; SERCOP suspende por presentar 1 sóla oferta"/>
    <m/>
    <m/>
    <n v="0"/>
    <m/>
    <m/>
    <m/>
    <m/>
    <m/>
    <m/>
  </r>
  <r>
    <x v="3"/>
    <m/>
    <n v="1740"/>
    <s v="SI"/>
    <s v="SERVICIO PRUEBA DE DESCARGAS PARCIALES A BOBINADOS DEL GENERADOR14870648706"/>
    <s v="4210057"/>
    <n v="835620112"/>
    <s v="SERVICIO"/>
    <s v="Especial"/>
    <x v="0"/>
    <m/>
    <s v="CONTRATOS ENTRE ENTIDADES PÚBLICAS O SUS SUBSIDIARIAS"/>
    <s v="SERVICIO PRUEBA DE DESCARGAS PARCIALES A BOBINADOS DEL GENERADOR"/>
    <n v="1"/>
    <n v="48706"/>
    <n v="48706"/>
    <n v="3"/>
    <x v="1"/>
    <s v="LOPEZ PABLO"/>
    <n v="5402"/>
    <x v="2"/>
    <m/>
    <m/>
    <s v="8 sep 2021: devuela para reforma al PAC"/>
    <m/>
    <m/>
    <n v="0"/>
    <s v="MODIFICADO"/>
    <s v="102  0168"/>
    <d v="2021-11-05T00:00:00"/>
    <m/>
    <m/>
    <m/>
  </r>
  <r>
    <x v="3"/>
    <m/>
    <n v="1741"/>
    <s v="SI"/>
    <s v="CAJA PRENSAESTOPAS COMPLETA, CON PISTAS DE SELLO, ANILLOS PORTACARBONE147541,947541,9"/>
    <s v="4210033 "/>
    <n v="355101311"/>
    <s v="BIEN"/>
    <s v="Común"/>
    <x v="0"/>
    <s v="Normalizado"/>
    <s v="SUBASTA INVERSA ELECTRÓNICA"/>
    <s v="CAJA PRENSAESTOPAS COMPLETA, CON PISTAS DE SELLO, ANILLOS PORTACARBONE"/>
    <n v="1"/>
    <n v="47541.9"/>
    <n v="47541.9"/>
    <s v="2, 3"/>
    <x v="2"/>
    <s v="LARCO DIMARY"/>
    <n v="22725"/>
    <x v="3"/>
    <m/>
    <m/>
    <s v="Publicado 27 octubre 2021 ; SERCOP suspende por presentar 1 sóla oferta"/>
    <m/>
    <m/>
    <n v="0"/>
    <m/>
    <m/>
    <m/>
    <m/>
    <m/>
    <m/>
  </r>
  <r>
    <x v="3"/>
    <m/>
    <n v="1742"/>
    <s v="SI"/>
    <s v="LLANTA RIN 23.5 X 2512391046920"/>
    <s v="4210036 "/>
    <n v="361140311"/>
    <s v="BIEN"/>
    <s v="Común"/>
    <x v="0"/>
    <s v="Normalizado"/>
    <s v="SUBASTA INVERSA ELECTRÓNICA"/>
    <s v="LLANTA RIN 23.5 X 25"/>
    <n v="12"/>
    <n v="3910"/>
    <n v="46920"/>
    <s v="1, 2"/>
    <x v="2"/>
    <m/>
    <n v="22573"/>
    <x v="3"/>
    <m/>
    <m/>
    <s v="12 octubre 2021 se notifica al administrador del contrato el estado de proceso en Ejecución del contrato para que continue la etapa contractual"/>
    <m/>
    <m/>
    <n v="0"/>
    <s v="MODIFICADO"/>
    <n v="23"/>
    <m/>
    <m/>
    <m/>
    <m/>
  </r>
  <r>
    <x v="3"/>
    <m/>
    <n v="1743"/>
    <s v="SI"/>
    <s v="ANILLO DISTRIBUIDOR INFERIOR DE ALABES14407044070"/>
    <s v="4210033 "/>
    <n v="431550013"/>
    <s v="BIEN"/>
    <s v="Común"/>
    <x v="0"/>
    <s v="Normalizado"/>
    <s v="SUBASTA INVERSA ELECTRÓNICA"/>
    <s v="ANILLO DISTRIBUIDOR INFERIOR DE ALABES"/>
    <n v="1"/>
    <n v="44070"/>
    <n v="44070"/>
    <s v="2, 3"/>
    <x v="1"/>
    <m/>
    <m/>
    <x v="0"/>
    <m/>
    <m/>
    <m/>
    <m/>
    <m/>
    <n v="0"/>
    <m/>
    <m/>
    <m/>
    <m/>
    <m/>
    <m/>
  </r>
  <r>
    <x v="3"/>
    <m/>
    <n v="1744"/>
    <s v="SI"/>
    <s v="CONSUMIBLES Y ACCESORIOS PARA MARQUILLADORA BRADY143740,2443740,24"/>
    <s v="4300031 "/>
    <n v="389120157"/>
    <s v="BIEN"/>
    <s v="Especial"/>
    <x v="0"/>
    <m/>
    <s v="BIENES Y SERVICIOS ÚNICOS"/>
    <s v="CONSUMIBLES Y ACCESORIOS PARA MARQUILLADORA BRADY"/>
    <n v="1"/>
    <n v="43740.24"/>
    <n v="43740.24"/>
    <s v="1, 2"/>
    <x v="2"/>
    <m/>
    <n v="22495"/>
    <x v="3"/>
    <m/>
    <m/>
    <s v="Registrado Contrato"/>
    <m/>
    <m/>
    <n v="0"/>
    <m/>
    <m/>
    <m/>
    <m/>
    <m/>
    <m/>
  </r>
  <r>
    <x v="3"/>
    <m/>
    <n v="1745"/>
    <s v="SI"/>
    <s v="REPUESTOS ORIGINALES NUEVOS SIN_x000a_USO NO MODIFICADOS PARA_x000a_CENTRIFUGADORAS DE CIENO14300043000"/>
    <s v="4220333"/>
    <n v="439311011"/>
    <s v="BIEN"/>
    <s v="Especial"/>
    <x v="0"/>
    <m/>
    <s v="REPUESTOS O ACCESORIOS"/>
    <s v="REPUESTOS ORIGINALES NUEVOS SIN_x000a_USO NO MODIFICADOS PARA_x000a_CENTRIFUGADORAS DE CIENO"/>
    <s v="1"/>
    <n v="43000"/>
    <n v="43000"/>
    <s v="2, 3"/>
    <x v="2"/>
    <s v="MERINO MAURICIO"/>
    <n v="22709"/>
    <x v="3"/>
    <m/>
    <m/>
    <s v="Registrado Contrato"/>
    <m/>
    <m/>
    <n v="0"/>
    <s v="INCLUSIÓN"/>
    <n v="102"/>
    <m/>
    <m/>
    <m/>
    <m/>
  </r>
  <r>
    <x v="3"/>
    <m/>
    <n v="1746"/>
    <s v="SI"/>
    <s v="TRANSFORMADOR TRIFÁSICO TIPO PADMOUNTED KNAN 125 KVA 23 KV 220 V CONEX5832541625"/>
    <s v="121032614750420 121033114750470 121033714750530 121033814750540 121035414750700 "/>
    <n v="4612100121"/>
    <s v="BIEN"/>
    <s v="Común"/>
    <x v="1"/>
    <s v="Normalizado"/>
    <s v="SUBASTA INVERSA ELECTRÓNICA"/>
    <s v="TRANSFORMADOR TRIFÁSICO TIPO PADMOUNTED KNAN 125 KVA 23 KV 220 V CONEX"/>
    <n v="5"/>
    <n v="8325"/>
    <n v="41625"/>
    <s v="1, 2"/>
    <x v="2"/>
    <s v="MERINO MAURICIO"/>
    <n v="22591"/>
    <x v="3"/>
    <m/>
    <m/>
    <s v="Adjudicado - registro de contrato "/>
    <m/>
    <m/>
    <n v="0"/>
    <m/>
    <m/>
    <m/>
    <m/>
    <m/>
    <m/>
  </r>
  <r>
    <x v="3"/>
    <m/>
    <n v="1747"/>
    <s v="SI"/>
    <s v="REPARACIÓN DE LA VÁLVULA MARIPOSA DE LA UNIDAD 2 CENTRAL GUANGOPOLO.14000040000"/>
    <s v="4210057"/>
    <n v="871590213"/>
    <s v="SERVICIO"/>
    <s v="Común"/>
    <x v="0"/>
    <s v="Normalizado"/>
    <s v="SUBASTA INVERSA ELECTRÓNICA"/>
    <s v="REPARACIÓN DE LA VÁLVULA MARIPOSA DE LA UNIDAD 2 CENTRAL GUANGOPOLO."/>
    <n v="1"/>
    <n v="40000"/>
    <n v="40000"/>
    <s v="2, 3"/>
    <x v="2"/>
    <s v="TIPANTA TANIA"/>
    <n v="5404"/>
    <x v="7"/>
    <m/>
    <m/>
    <s v="5 oct 2021: se devuelve al área requirente para reofrma al PAC _x000a_11/11/2021: Preguntas, respuestas y aclaraciones"/>
    <m/>
    <m/>
    <n v="0"/>
    <m/>
    <m/>
    <m/>
    <m/>
    <m/>
    <m/>
  </r>
  <r>
    <x v="3"/>
    <m/>
    <n v="1748"/>
    <s v="SI"/>
    <s v="CEMENTO GRIS, SACO DE 50 KG49407,8238630,8"/>
    <s v="4300031 "/>
    <n v="374400011"/>
    <s v="BIEN"/>
    <s v="Común"/>
    <x v="0"/>
    <s v="Normalizado"/>
    <s v="SUBASTA INVERSA ELECTRÓNICA"/>
    <s v="CEMENTO GRIS, SACO DE 50 KG"/>
    <n v="4940"/>
    <n v="7.82"/>
    <n v="38630.800000000003"/>
    <n v="3"/>
    <x v="1"/>
    <s v="LOACHAMIN KATYA"/>
    <n v="22718"/>
    <x v="2"/>
    <m/>
    <m/>
    <s v="No hay respuesta del área requirente"/>
    <m/>
    <m/>
    <n v="0"/>
    <s v="MODIFICADO"/>
    <n v="18"/>
    <m/>
    <m/>
    <m/>
    <m/>
  </r>
  <r>
    <x v="3"/>
    <m/>
    <n v="1749"/>
    <s v="SI"/>
    <s v="SWITCH ADMINISTRABLE CAPA 2/3, VLANS, SPT, 4 PUERTOS 1000 BASE-X SFP CONECTOR LC/UPC, CON MÓDULOS SFP MONOMODO 1000 BASE-LX PARA TODOS LOS PUERTOS, 24PUERTOS ÚTILES 100/1000 BASE-TX (MDI/MDIX)21800036000"/>
    <s v="121031914750340"/>
    <n v="452900028"/>
    <s v="BIEN"/>
    <s v="Común"/>
    <x v="1"/>
    <m/>
    <s v="SUBASTA INVERSA ELECTRÓNICA"/>
    <s v="SWITCH ADMINISTRABLE CAPA 2/3, VLANS, SPT, 4 PUERTOS 1000 BASE-X SFP CONECTOR LC/UPC, CON MÓDULOS SFP MONOMODO 1000 BASE-LX PARA TODOS LOS PUERTOS, 24PUERTOS ÚTILES 100/1000 BASE-TX (MDI/MDIX)"/>
    <n v="2"/>
    <n v="18000"/>
    <n v="36000"/>
    <s v="1, 2"/>
    <x v="2"/>
    <m/>
    <n v="22606"/>
    <x v="3"/>
    <m/>
    <m/>
    <s v="Registrado Contrato_x000a_Ejecución de contrato"/>
    <m/>
    <m/>
    <n v="0"/>
    <s v="INCLUSIÓN"/>
    <n v="58"/>
    <m/>
    <m/>
    <m/>
    <m/>
  </r>
  <r>
    <x v="3"/>
    <m/>
    <n v="1750"/>
    <s v="SI"/>
    <s v="ANILLO LABERINTICO BRONCE TAPA SUPERIOR TURBINA DE 1.266.5 X 1.090.5 X135740,7235740,72"/>
    <s v="4210033 "/>
    <n v="433310912"/>
    <s v="BIEN"/>
    <s v="Común"/>
    <x v="0"/>
    <s v="Normalizado"/>
    <s v="SUBASTA INVERSA ELECTRÓNICA"/>
    <s v="ANILLO LABERINTICO BRONCE TAPA SUPERIOR TURBINA DE 1.266.5 X 1.090.5 X"/>
    <n v="1"/>
    <n v="35740.720000000001"/>
    <n v="35740.720000000001"/>
    <s v="2, 3"/>
    <x v="2"/>
    <s v="LARCO DIMARY"/>
    <n v="22725"/>
    <x v="3"/>
    <m/>
    <m/>
    <s v="Publicado 27 octubre 2021 ; SERCOP suspende por presentar 1 sóla oferta"/>
    <m/>
    <m/>
    <n v="0"/>
    <m/>
    <m/>
    <m/>
    <m/>
    <m/>
    <m/>
  </r>
  <r>
    <x v="3"/>
    <m/>
    <n v="1751"/>
    <s v="SI"/>
    <s v="ARTICULACIONES DE ROTURA DE FE FUNDIDO MOD 7737S DIAG. 2.21 9551 ORDEN18175031500"/>
    <s v="4210033 "/>
    <n v="461310013"/>
    <s v="BIEN"/>
    <s v="Común"/>
    <x v="0"/>
    <s v="Normalizado"/>
    <s v="SUBASTA INVERSA ELECTRÓNICA"/>
    <s v="ARTICULACIONES DE ROTURA DE FE FUNDIDO MOD 7737S DIAG. 2.21 9551 ORDEN"/>
    <n v="18"/>
    <n v="1750"/>
    <n v="31500"/>
    <s v="2, 3"/>
    <x v="2"/>
    <s v="LARCO DIMARY"/>
    <n v="22725"/>
    <x v="3"/>
    <m/>
    <m/>
    <s v="Publicado 27 octubre 2021 ; SERCOP suspende por presentar 1 sóla oferta"/>
    <m/>
    <m/>
    <n v="0"/>
    <m/>
    <m/>
    <m/>
    <m/>
    <m/>
    <m/>
  </r>
  <r>
    <x v="3"/>
    <m/>
    <n v="1752"/>
    <s v="SI"/>
    <s v="LUMINARIA VAPOR SODIO ALTA PRESION CERRADA 250 W, COMPLETA. CARCAZA AL110275,5230307,2"/>
    <s v="121033114750470 121033714750530 121033814750540 "/>
    <n v="4653900114"/>
    <s v="BIEN"/>
    <s v="Común"/>
    <x v="1"/>
    <s v="Normalizado"/>
    <s v="SUBASTA INVERSA ELECTRÓNICA"/>
    <s v="LUMINARIA VAPOR SODIO ALTA PRESION CERRADA 250 W, COMPLETA. CARCAZA AL"/>
    <n v="110"/>
    <n v="275.52"/>
    <n v="30307.199999999997"/>
    <s v="1, 2"/>
    <x v="1"/>
    <m/>
    <m/>
    <x v="0"/>
    <m/>
    <m/>
    <m/>
    <m/>
    <m/>
    <n v="0"/>
    <m/>
    <m/>
    <m/>
    <m/>
    <m/>
    <m/>
  </r>
  <r>
    <x v="3"/>
    <m/>
    <n v="1753"/>
    <s v="SI"/>
    <s v="PISTA DE SELLO PARA PRENSA ESTOPAS DE TURBINA CENTRAL CUMBAYA, MATERIA31000030000"/>
    <s v="4210033 "/>
    <n v="461310013"/>
    <s v="BIEN"/>
    <s v="Común"/>
    <x v="0"/>
    <s v="Normalizado"/>
    <s v="SUBASTA INVERSA ELECTRÓNICA"/>
    <s v="PISTA DE SELLO PARA PRENSA ESTOPAS DE TURBINA CENTRAL CUMBAYA, MATERIA"/>
    <n v="3"/>
    <n v="10000"/>
    <n v="30000"/>
    <s v="2, 3"/>
    <x v="2"/>
    <s v="LARCO DIMARY"/>
    <n v="22725"/>
    <x v="3"/>
    <m/>
    <m/>
    <s v="Publicado 27 octubre 2021 ; SERCOP suspende por presentar 1 sóla oferta"/>
    <m/>
    <m/>
    <n v="0"/>
    <s v="MODIFICADO"/>
    <n v="102"/>
    <m/>
    <m/>
    <m/>
    <m/>
  </r>
  <r>
    <x v="3"/>
    <m/>
    <n v="1754"/>
    <s v="SI"/>
    <s v="ANILLO PORTA CARBONES PARA PRENSA ESTOPAS DE TURBINA CENTRAL CUMBAYA, 21500030000"/>
    <s v="4210033 "/>
    <n v="379900111"/>
    <s v="BIEN"/>
    <s v="Común"/>
    <x v="0"/>
    <s v="Normalizado"/>
    <s v="SUBASTA INVERSA ELECTRÓNICA"/>
    <s v="ANILLO PORTA CARBONES PARA PRENSA ESTOPAS DE TURBINA CENTRAL CUMBAYA, "/>
    <n v="2"/>
    <n v="15000"/>
    <n v="30000"/>
    <s v="2, 3"/>
    <x v="2"/>
    <s v="LARCO DIMARY"/>
    <n v="22725"/>
    <x v="3"/>
    <m/>
    <m/>
    <s v="Publicado 27 octubre 2021 ; SERCOP suspende por presentar 1 sóla oferta"/>
    <m/>
    <m/>
    <n v="0"/>
    <s v="MODIFICADO"/>
    <n v="102"/>
    <m/>
    <m/>
    <m/>
    <m/>
  </r>
  <r>
    <x v="3"/>
    <m/>
    <n v="1755"/>
    <s v="SI"/>
    <s v="Regulador de velocidad Reivax, módulo_x000a_M28 12800028000"/>
    <s v="4210035"/>
    <n v="462140111"/>
    <s v="BIEN"/>
    <s v="Especial"/>
    <x v="0"/>
    <m/>
    <s v="REPUESTOS O ACCESORIOS"/>
    <s v="Regulador de velocidad Reivax, módulo_x000a_M28 "/>
    <s v="1"/>
    <n v="28000"/>
    <n v="28000"/>
    <s v="1, 2"/>
    <x v="2"/>
    <m/>
    <n v="22576"/>
    <x v="3"/>
    <m/>
    <m/>
    <s v="Registrado Contrato"/>
    <m/>
    <m/>
    <n v="0"/>
    <s v="INCLUSIÓN"/>
    <n v="23"/>
    <m/>
    <m/>
    <m/>
    <m/>
  </r>
  <r>
    <x v="3"/>
    <m/>
    <n v="1756"/>
    <s v="SI"/>
    <s v="DIESEL 2 INDUSTRIAL120002,3327960"/>
    <s v="4220338"/>
    <n v="333400011"/>
    <s v="BIEN"/>
    <s v="Especial"/>
    <x v="0"/>
    <m/>
    <s v="CONTRATOS ENTRE ENTIDADES PÚBLICAS O SUS SUBSIDIARIAS"/>
    <s v="DIESEL 2 INDUSTRIAL"/>
    <s v="12000"/>
    <n v="2.75"/>
    <n v="33000"/>
    <n v="3"/>
    <x v="2"/>
    <s v="LOPEZ PABLO"/>
    <n v="22852"/>
    <x v="4"/>
    <d v="2021-10-18T00:00:00"/>
    <m/>
    <s v="se remitio informe de recomendación de declaratoria de desierto para legalización"/>
    <m/>
    <m/>
    <n v="0"/>
    <s v="MODIFICADO"/>
    <s v="106 237  0258"/>
    <d v="2021-12-03T00:00:00"/>
    <m/>
    <m/>
    <m/>
  </r>
  <r>
    <x v="3"/>
    <m/>
    <n v="1757"/>
    <s v="SI"/>
    <s v="CABLE DE CU, CABLEADO, MONOPOLAR, 2 KV, XLPE, 90 °C, 350 MCM, 37 HILOS100026,526500"/>
    <s v="121031914750340 "/>
    <n v="4635000110"/>
    <s v="BIEN"/>
    <s v="Común"/>
    <x v="1"/>
    <s v="Normalizado"/>
    <s v="SUBASTA INVERSA ELECTRÓNICA"/>
    <s v="CABLE DE CU, CABLEADO, MONOPOLAR, 2 KV, XLPE, 90 °C, 350 MCM, 37 HILOS"/>
    <n v="1000"/>
    <n v="26.5"/>
    <n v="26500"/>
    <s v="1, 2"/>
    <x v="2"/>
    <s v="MUÑOZ ANDREA"/>
    <n v="22504"/>
    <x v="3"/>
    <m/>
    <m/>
    <s v="Adjudicado - registro de contrato "/>
    <m/>
    <m/>
    <n v="0"/>
    <m/>
    <m/>
    <m/>
    <m/>
    <m/>
    <m/>
  </r>
  <r>
    <x v="3"/>
    <m/>
    <n v="1758"/>
    <s v="SI"/>
    <s v="PARARRAYO TIPO SUSPENSION 46 KV MCOV 48 KV30839,3725181,1"/>
    <s v="4100031 "/>
    <n v="462110411"/>
    <s v="BIEN"/>
    <s v="Común"/>
    <x v="0"/>
    <s v="Normalizado"/>
    <s v="SUBASTA INVERSA ELECTRÓNICA"/>
    <s v="PARARRAYO TIPO SUSPENSION 46 KV MCOV 48 KV"/>
    <n v="30"/>
    <n v="839.37"/>
    <n v="25181.1"/>
    <n v="3"/>
    <x v="2"/>
    <s v="ANDRADE OLGA"/>
    <n v="22604"/>
    <x v="5"/>
    <m/>
    <m/>
    <s v="Elaboración del pliego (11/11/2021)"/>
    <m/>
    <m/>
    <n v="0"/>
    <s v="MODIFICADO"/>
    <n v="32"/>
    <m/>
    <m/>
    <m/>
    <m/>
  </r>
  <r>
    <x v="3"/>
    <m/>
    <n v="1759"/>
    <s v="SI"/>
    <s v="ANALISIS FISICO, QUIMICO Y CROMATOGRAFICO DE TRANSFORMADORES DE POTENCIA12500025000"/>
    <s v="4210057"/>
    <n v="8356100111"/>
    <s v="SERVICIO"/>
    <s v="Común"/>
    <x v="0"/>
    <s v="Normalizado"/>
    <s v="SUBASTA INVERSA ELECTRÓNICA"/>
    <s v="ANALISIS FISICO, QUIMICO Y CROMATOGRAFICO DE TRANSFORMADORES DE POTENCIA"/>
    <n v="1"/>
    <n v="11680"/>
    <n v="11680"/>
    <n v="3"/>
    <x v="2"/>
    <s v="ANDRADE OLGA"/>
    <n v="5401"/>
    <x v="7"/>
    <m/>
    <m/>
    <s v="28 oct 2021: Se solicita Resolucion de Inicio_x000a_11 nov 2021: Se remite pliego actualizado el cronograma para su publicacion"/>
    <m/>
    <m/>
    <n v="0"/>
    <s v="MODIFICADO"/>
    <s v="32  0106"/>
    <d v="2021-10-26T00:00:00"/>
    <m/>
    <m/>
    <m/>
  </r>
  <r>
    <x v="3"/>
    <m/>
    <n v="1760"/>
    <s v="SI"/>
    <s v="SISTEMA DE EXTRACCIÓN DE AIRE CENTRAL NAYÓN12500025000"/>
    <s v="4210033 "/>
    <n v="439310012"/>
    <s v="BIEN"/>
    <s v="Común"/>
    <x v="0"/>
    <s v="Normalizado"/>
    <s v="SUBASTA INVERSA ELECTRÓNICA"/>
    <s v="SISTEMA DE EXTRACCIÓN DE AIRE CENTRAL NAYÓN"/>
    <n v="1"/>
    <n v="25000"/>
    <n v="25000"/>
    <n v="3"/>
    <x v="1"/>
    <s v="TIPANTA TANIA"/>
    <n v="22569"/>
    <x v="5"/>
    <m/>
    <m/>
    <s v="26 ago 2021: se remite al área requirente para que realice reforma por el cuatrimestre_x000a_08/11/2021: Después de reforma Área usuaria remite a DCP fase preparatoria para revisión"/>
    <m/>
    <m/>
    <n v="0"/>
    <s v="MODIFICADO"/>
    <n v="168"/>
    <d v="2021-11-05T00:00:00"/>
    <m/>
    <m/>
    <m/>
  </r>
  <r>
    <x v="3"/>
    <m/>
    <n v="1761"/>
    <s v="SI"/>
    <s v="PARARRAYO TIPO LINE POST 46 KV MCOV 48 KV30821,1224633,6"/>
    <s v="4100031 "/>
    <n v="462110411"/>
    <s v="BIEN"/>
    <s v="Común"/>
    <x v="0"/>
    <s v="Normalizado"/>
    <s v="SUBASTA INVERSA ELECTRÓNICA"/>
    <s v="PARARRAYO TIPO LINE POST 46 KV MCOV 48 KV"/>
    <n v="30"/>
    <n v="821.12"/>
    <n v="24633.599999999999"/>
    <n v="3"/>
    <x v="2"/>
    <s v="ANDRADE OLGA"/>
    <n v="22604"/>
    <x v="5"/>
    <m/>
    <m/>
    <s v="Elaboración del pliego (11/11/2021)"/>
    <m/>
    <m/>
    <n v="0"/>
    <s v="MODIFICADO"/>
    <n v="32"/>
    <m/>
    <m/>
    <m/>
    <m/>
  </r>
  <r>
    <x v="3"/>
    <m/>
    <n v="1763"/>
    <s v="SI"/>
    <s v="POSTE FIBRA DE VIDRIO 21 M, 2000 KG FUERZA5468023400"/>
    <s v="4100031 "/>
    <n v="369600015"/>
    <s v="BIEN"/>
    <s v="Común"/>
    <x v="0"/>
    <m/>
    <s v="SUBASTA INVERSA ELECTRÓNICA"/>
    <s v="POSTE FIBRA DE VIDRIO 21 M, 2000 KG FUERZA"/>
    <s v="5"/>
    <n v="4680"/>
    <n v="23400"/>
    <n v="3"/>
    <x v="2"/>
    <s v="MUÑOZ ANDREA"/>
    <n v="22780"/>
    <x v="9"/>
    <d v="2021-10-07T00:00:00"/>
    <m/>
    <s v="Fecha prevista de publicación 15 de noviembre de 2021"/>
    <n v="5"/>
    <n v="4680"/>
    <n v="23400"/>
    <s v="MODIFICADO"/>
    <s v="113  0258"/>
    <s v="z|"/>
    <m/>
    <m/>
    <m/>
  </r>
  <r>
    <x v="8"/>
    <m/>
    <n v="1764"/>
    <s v="SI"/>
    <s v="RADIO PORTÁTIL DIGITAL, POTENCIA EN VHF 5 WATTS, DIGITAL GPS, OPERACIÓ18130023400"/>
    <s v="1210120147100110"/>
    <n v="472200611"/>
    <s v="BIEN"/>
    <s v="Común"/>
    <x v="1"/>
    <s v="Normalizado"/>
    <s v="SUBASTA INVERSA ELECTRÓNICA"/>
    <s v="RADIO PORTÁTIL DIGITAL, POTENCIA EN VHF 5 WATTS, DIGITAL GPS, OPERACIÓ"/>
    <n v="18"/>
    <n v="1300"/>
    <n v="23400"/>
    <s v="1, 2"/>
    <x v="1"/>
    <m/>
    <n v="22717"/>
    <x v="3"/>
    <m/>
    <m/>
    <s v="Adjudicado - registro de contrato "/>
    <m/>
    <m/>
    <n v="0"/>
    <s v="MODIFICADO"/>
    <n v="102"/>
    <m/>
    <m/>
    <m/>
    <m/>
  </r>
  <r>
    <x v="3"/>
    <m/>
    <n v="1765"/>
    <s v="SI"/>
    <s v="TUERCA M42 X 2, DE ACERO INOXIDABLE, PARA PERNOS ACOPLE EJE TURBINA   20110822160"/>
    <s v="4210033 "/>
    <n v="43154001"/>
    <s v="BIEN"/>
    <s v="Común"/>
    <x v="0"/>
    <s v="Normalizado"/>
    <s v="SUBASTA INVERSA ELECTRÓNICA"/>
    <s v="TUERCA M42 X 2, DE ACERO INOXIDABLE, PARA PERNOS ACOPLE EJE TURBINA   "/>
    <n v="20"/>
    <n v="1108"/>
    <n v="22160"/>
    <s v="2, 3"/>
    <x v="2"/>
    <s v="LARCO DIMARY"/>
    <n v="22725"/>
    <x v="3"/>
    <m/>
    <m/>
    <s v="Publicado 27 octubre 2021 ; SERCOP suspende por presentar 1 sóla oferta"/>
    <m/>
    <m/>
    <n v="0"/>
    <m/>
    <m/>
    <m/>
    <m/>
    <m/>
    <m/>
  </r>
  <r>
    <x v="3"/>
    <m/>
    <n v="1766"/>
    <s v="SI"/>
    <s v="TERMINAL COMPRESION RECTO DE COBRE, CALIBRE NO. 2 0 AWG CON ACCESORIOS133015,9621226,8"/>
    <s v="121033114750470 121033614750520 121033714750530 121033814750540 "/>
    <n v="462200911"/>
    <s v="BIEN"/>
    <s v="Común"/>
    <x v="1"/>
    <s v="Normalizado"/>
    <s v="SUBASTA INVERSA ELECTRÓNICA"/>
    <s v="TERMINAL COMPRESION RECTO DE COBRE, CALIBRE NO. 2 0 AWG CON ACCESORIOS"/>
    <n v="1330"/>
    <n v="15.96"/>
    <m/>
    <n v="3"/>
    <x v="1"/>
    <m/>
    <m/>
    <x v="1"/>
    <m/>
    <m/>
    <m/>
    <m/>
    <m/>
    <n v="0"/>
    <s v="ELIMINADO"/>
    <s v="32 0138"/>
    <d v="2021-10-29T00:00:00"/>
    <m/>
    <m/>
    <m/>
  </r>
  <r>
    <x v="3"/>
    <m/>
    <n v="1767"/>
    <s v="SI"/>
    <s v="BOBINA DE DISPARO FALTA DE TENSION, PARA DISYUNTORES DE MEDIO VOLTAJE,82648,3321186,64"/>
    <s v="4210035 "/>
    <n v="4621103111"/>
    <s v="BIEN"/>
    <s v="Común"/>
    <x v="0"/>
    <s v="Normalizado"/>
    <s v="SUBASTA INVERSA ELECTRÓNICA"/>
    <s v="BOBINA DE DISPARO FALTA DE TENSION, PARA DISYUNTORES DE MEDIO VOLTAJE,"/>
    <n v="8"/>
    <n v="2648.33"/>
    <n v="21186.639999999999"/>
    <s v="1, 2"/>
    <x v="2"/>
    <s v="TIPANTA TANIA"/>
    <n v="22584"/>
    <x v="3"/>
    <m/>
    <m/>
    <s v="Adjudicado - Registro de contratos"/>
    <m/>
    <m/>
    <n v="0"/>
    <m/>
    <m/>
    <m/>
    <m/>
    <m/>
    <m/>
  </r>
  <r>
    <x v="3"/>
    <m/>
    <n v="1768"/>
    <s v="SI"/>
    <s v="WYPE EN TRAPOS27007,7520925"/>
    <s v="4210031 4220331 "/>
    <n v="392180011"/>
    <s v="BIEN"/>
    <s v="Común"/>
    <x v="0"/>
    <s v="Normalizado"/>
    <s v="SUBASTA INVERSA ELECTRÓNICA"/>
    <s v="WYPE EN TRAPOS"/>
    <n v="2700"/>
    <n v="7.75"/>
    <n v="20925"/>
    <s v="2, 3"/>
    <x v="2"/>
    <s v="LOPEZ PABLO"/>
    <n v="22909"/>
    <x v="3"/>
    <m/>
    <s v="4 nov 2021: se solicitó resolución de inicio"/>
    <s v="publicado 09/11/2021"/>
    <n v="2700"/>
    <n v="7.75"/>
    <n v="20925"/>
    <s v="MODIFICADO"/>
    <n v="7"/>
    <m/>
    <m/>
    <m/>
    <m/>
  </r>
  <r>
    <x v="3"/>
    <m/>
    <n v="1769"/>
    <s v="SI"/>
    <s v="PLACA DE EMPUJE BIPARTIDAS 170 X 131 X  9,5 MM, BASE DE LATON DIAG. 2.181130,2620344,68"/>
    <s v="4210033 "/>
    <n v="415140114"/>
    <s v="BIEN"/>
    <s v="Común"/>
    <x v="0"/>
    <s v="Normalizado"/>
    <s v="SUBASTA INVERSA ELECTRÓNICA"/>
    <s v="PLACA DE EMPUJE BIPARTIDAS 170 X 131 X  9,5 MM, BASE DE LATON DIAG. 2."/>
    <n v="18"/>
    <n v="1130.26"/>
    <n v="20344.68"/>
    <s v="2, 3"/>
    <x v="2"/>
    <s v="LARCO DIMARY"/>
    <n v="22725"/>
    <x v="3"/>
    <m/>
    <m/>
    <s v="Publicado 27 octubre 2021 ; SERCOP suspende por presentar 1 sóla oferta"/>
    <m/>
    <m/>
    <n v="0"/>
    <m/>
    <m/>
    <m/>
    <m/>
    <m/>
    <m/>
  </r>
  <r>
    <x v="3"/>
    <m/>
    <n v="1770"/>
    <s v="SI"/>
    <s v="REPUESTOS ORIGINALES NUEVOS SIN USO NO MODIFICADOS PARA CENTRIFUGADORAS DE ACEITE12000020000"/>
    <s v="4220333"/>
    <n v="439311011"/>
    <s v="BIEN"/>
    <s v="Especial"/>
    <x v="0"/>
    <m/>
    <s v="REPUESTOS O ACCESORIOS"/>
    <s v="REPUESTOS ORIGINALES NUEVOS SIN USO NO MODIFICADOS PARA CENTRIFUGADORAS DE ACEITE"/>
    <s v="1"/>
    <n v="20000"/>
    <n v="20000"/>
    <s v="2, 3"/>
    <x v="2"/>
    <s v="MERINO MAURICIO"/>
    <n v="22723"/>
    <x v="3"/>
    <m/>
    <m/>
    <s v="Registrado Contrato"/>
    <m/>
    <m/>
    <n v="0"/>
    <s v="INCLUSIÓN"/>
    <n v="102"/>
    <m/>
    <m/>
    <m/>
    <m/>
  </r>
  <r>
    <x v="3"/>
    <m/>
    <n v="1772"/>
    <s v="SI"/>
    <s v="CABLE DE CONTROL DE CU, CABLEADO, 600 V, TC THHN, 20 X 14 AWG20009,519000"/>
    <s v="121033114750470 121033714750530 121033814750540 "/>
    <n v="463400112"/>
    <s v="BIEN"/>
    <s v="Común"/>
    <x v="1"/>
    <s v="Normalizado"/>
    <s v="SUBASTA INVERSA ELECTRÓNICA"/>
    <s v="CABLE DE CONTROL DE CU, CABLEADO, 600 V, TC THHN, 20 X 14 AWG"/>
    <n v="2000"/>
    <n v="9.5"/>
    <n v="19000"/>
    <s v="1, 2"/>
    <x v="2"/>
    <s v="MUÑOZ ANDREA"/>
    <n v="22504"/>
    <x v="3"/>
    <m/>
    <m/>
    <s v="Adjudicado - registro de contrato "/>
    <m/>
    <m/>
    <n v="0"/>
    <m/>
    <m/>
    <m/>
    <m/>
    <m/>
    <m/>
  </r>
  <r>
    <x v="3"/>
    <m/>
    <n v="1773"/>
    <s v="SI"/>
    <s v="CABLE DE COBRE SECCION CIRCULAR 12 X 12 AWG, XLPE 600 V. APANTALLADO150012,6518975"/>
    <s v="121031914750340 "/>
    <n v="463400112"/>
    <s v="BIEN"/>
    <s v="Común"/>
    <x v="1"/>
    <s v="Normalizado"/>
    <s v="SUBASTA INVERSA ELECTRÓNICA"/>
    <s v="CABLE DE COBRE SECCION CIRCULAR 12 X 12 AWG, XLPE 600 V. APANTALLADO"/>
    <n v="1500"/>
    <n v="12.65"/>
    <n v="18975"/>
    <s v="1, 2"/>
    <x v="2"/>
    <s v="MUÑOZ ANDREA"/>
    <n v="22504"/>
    <x v="3"/>
    <m/>
    <m/>
    <s v="Adjudicado - registro de contrato "/>
    <m/>
    <m/>
    <n v="0"/>
    <m/>
    <m/>
    <m/>
    <m/>
    <m/>
    <m/>
  </r>
  <r>
    <x v="3"/>
    <m/>
    <n v="1774"/>
    <s v="SI"/>
    <s v="INTERCAMBIADOR DE CALOR DE AGUA DE VÁLVULAS63159,8418959,04"/>
    <s v="121030812130200 "/>
    <n v="448240026"/>
    <s v="BIEN"/>
    <s v="Común"/>
    <x v="1"/>
    <s v="No Normalizado"/>
    <s v="LICITACIÓN"/>
    <s v="INTERCAMBIADOR DE CALOR DE AGUA DE VÁLVULAS"/>
    <n v="6"/>
    <n v="3159.84"/>
    <n v="18959.04"/>
    <n v="3"/>
    <x v="2"/>
    <s v="HURTADO JOSE"/>
    <n v="22493"/>
    <x v="4"/>
    <m/>
    <m/>
    <s v="Desierto"/>
    <m/>
    <m/>
    <n v="0"/>
    <s v="MODIFICADO"/>
    <n v="168"/>
    <d v="2021-11-05T00:00:00"/>
    <m/>
    <m/>
    <m/>
  </r>
  <r>
    <x v="3"/>
    <m/>
    <n v="1775"/>
    <s v="SI"/>
    <s v="TABLERO DE CONTROL Y COMUNICACIONES METALICO DE ACERO GALVANIZADO DE 263158,8518953,1"/>
    <s v="121011214760240 121032614750420 121033114750470 121033714750530 121033814750540 121035414750700 "/>
    <n v="462140121"/>
    <s v="BIEN"/>
    <s v="Común"/>
    <x v="1"/>
    <s v="Normalizado"/>
    <s v="SUBASTA INVERSA ELECTRÓNICA"/>
    <s v="TABLERO DE CONTROL Y COMUNICACIONES METALICO DE ACERO GALVANIZADO DE 2"/>
    <n v="6"/>
    <n v="3158.85"/>
    <n v="18953.099999999999"/>
    <s v="2, 3"/>
    <x v="2"/>
    <s v="LOPEZ PABLO"/>
    <n v="22773"/>
    <x v="3"/>
    <m/>
    <m/>
    <s v="EEQ-DCP-2021-2371-ME laboración y Formalización Resolución de Adjudicación Proceso SIE-EEQ-GGS013-2021 PARA &quot;ADQUISICIÓN DE TABLEROS DE CONTROL Y COMUNICACIONES METALICOS DE ACERO GALVANIZADO&quot; SC 22773"/>
    <m/>
    <m/>
    <n v="0"/>
    <s v="MODIFICADO"/>
    <n v="58"/>
    <m/>
    <m/>
    <m/>
    <m/>
  </r>
  <r>
    <x v="3"/>
    <m/>
    <n v="1776"/>
    <s v="SI"/>
    <s v="CABLE DE CONTROL DE CU, CABLEADO, 600 V, TC THHN, 4 X 12 AWG, APANTALL25507,218360"/>
    <s v="4210031 4300031 "/>
    <n v="4294200123"/>
    <s v="BIEN"/>
    <s v="Común"/>
    <x v="0"/>
    <s v="Normalizado"/>
    <s v="SUBASTA INVERSA ELECTRÓNICA"/>
    <s v="CABLE DE CONTROL DE CU, CABLEADO, 600 V, TC THHN, 4 X 12 AWG, APANTALL"/>
    <n v="2550"/>
    <n v="7.2"/>
    <m/>
    <s v="2, 3"/>
    <x v="1"/>
    <m/>
    <m/>
    <x v="1"/>
    <m/>
    <m/>
    <m/>
    <m/>
    <m/>
    <n v="0"/>
    <s v="ELIMINADO"/>
    <s v="106 110"/>
    <d v="2021-10-27T00:00:00"/>
    <m/>
    <m/>
    <m/>
  </r>
  <r>
    <x v="8"/>
    <m/>
    <n v="1777"/>
    <s v="SI"/>
    <s v="RADIO PORTÁTIL DIGITAL, POTENCIA EN VHF 5 WATTS, DIGITAL GPS, OPERACIÓN136-174 MHZ, 403-527 MHZ14130018200"/>
    <s v="1210120147100110"/>
    <n v="472200611"/>
    <s v="BIEN"/>
    <s v="Común"/>
    <x v="1"/>
    <m/>
    <s v="SUBASTA INVERSA ELECTRÓNICA"/>
    <s v="RADIO PORTÁTIL DIGITAL, POTENCIA EN VHF 5 WATTS, DIGITAL GPS, OPERACIÓN136-174 MHZ, 403-527 MHZ"/>
    <s v="14"/>
    <n v="1300"/>
    <n v="18200"/>
    <s v="1, 2"/>
    <x v="1"/>
    <m/>
    <n v="22717"/>
    <x v="3"/>
    <m/>
    <m/>
    <s v="Adjudicado - registro de contrato "/>
    <m/>
    <m/>
    <n v="0"/>
    <s v="INCLUSIÓN"/>
    <n v="58"/>
    <m/>
    <m/>
    <m/>
    <m/>
  </r>
  <r>
    <x v="3"/>
    <m/>
    <n v="1778"/>
    <s v="SI"/>
    <s v="VARILLA DE COBRE PUESTA A TIERRA DE 19 MM DIAM Y 2.4 M LONG6003018000"/>
    <s v="4300031 "/>
    <n v="415120018"/>
    <s v="BIEN"/>
    <s v="Común"/>
    <x v="0"/>
    <s v="Normalizado"/>
    <s v="SUBASTA INVERSA ELECTRÓNICA"/>
    <s v="VARILLA DE COBRE PUESTA A TIERRA DE 19 MM DIAM Y 2.4 M LONG"/>
    <n v="600"/>
    <n v="30"/>
    <n v="18000"/>
    <s v="2, 3"/>
    <x v="1"/>
    <s v="HURTADO JOSE"/>
    <n v="22822"/>
    <x v="2"/>
    <m/>
    <m/>
    <s v="Área requirente"/>
    <m/>
    <m/>
    <n v="0"/>
    <m/>
    <m/>
    <m/>
    <m/>
    <m/>
    <m/>
  </r>
  <r>
    <x v="3"/>
    <m/>
    <n v="1780"/>
    <s v="SI"/>
    <s v="CABLE DE CONTROL DE CU, CABLEADO, 600 V, TC THHN, 15 X 14 AWG19009,2517575"/>
    <s v="121033114750470 121033714750530 121033814750540 "/>
    <n v="463400112"/>
    <s v="BIEN"/>
    <s v="Común"/>
    <x v="1"/>
    <s v="Normalizado"/>
    <s v="SUBASTA INVERSA ELECTRÓNICA"/>
    <s v="CABLE DE CONTROL DE CU, CABLEADO, 600 V, TC THHN, 15 X 14 AWG"/>
    <n v="1900"/>
    <n v="9.25"/>
    <n v="17575"/>
    <s v="1, 2"/>
    <x v="2"/>
    <s v="MUÑOZ ANDREA"/>
    <n v="22504"/>
    <x v="3"/>
    <m/>
    <m/>
    <s v="Adjudicado - registro de contrato "/>
    <m/>
    <m/>
    <n v="0"/>
    <m/>
    <m/>
    <m/>
    <m/>
    <m/>
    <m/>
  </r>
  <r>
    <x v="3"/>
    <m/>
    <n v="1781"/>
    <s v="SI"/>
    <s v="CABLE ARMADO CANALIZADO DE FIBRA ÓPTICA, 12 HILOS, G652D, HDPE ANTIROE40004,0516200"/>
    <s v="4100031 "/>
    <n v="452800042"/>
    <s v="BIEN"/>
    <s v="Común"/>
    <x v="0"/>
    <s v="Normalizado"/>
    <s v="SUBASTA INVERSA ELECTRÓNICA"/>
    <s v="CABLE ARMADO CANALIZADO DE FIBRA ÓPTICA, 12 HILOS, G652D, HDPE ANTIROE"/>
    <n v="4000"/>
    <n v="4.05"/>
    <n v="16200"/>
    <s v="1, 2"/>
    <x v="2"/>
    <m/>
    <n v="22638"/>
    <x v="3"/>
    <m/>
    <m/>
    <s v="20 septiembre 2021 se notifica al administrador del contrato el estado de proceso en Ejecución del contrato para que continue la etapa contractual"/>
    <m/>
    <m/>
    <n v="0"/>
    <m/>
    <m/>
    <m/>
    <m/>
    <m/>
    <m/>
  </r>
  <r>
    <x v="3"/>
    <m/>
    <n v="1782"/>
    <s v="SI"/>
    <s v="CABLE DE FIBRA OPTICA  DE 12 HILOS, MULTIMODO ARMADA40003,815200"/>
    <s v="4100031 "/>
    <n v="463400027"/>
    <s v="BIEN"/>
    <s v="Común"/>
    <x v="0"/>
    <s v="Normalizado"/>
    <s v="SUBASTA INVERSA ELECTRÓNICA"/>
    <s v="CABLE DE FIBRA OPTICA  DE 12 HILOS, MULTIMODO ARMADA"/>
    <n v="4000"/>
    <n v="3.8"/>
    <n v="15200"/>
    <s v="2, 3"/>
    <x v="2"/>
    <s v="LOPEZ PABLO"/>
    <n v="22862"/>
    <x v="3"/>
    <d v="2021-10-19T00:00:00"/>
    <m/>
    <s v="entrega de ofertas 16 de noviembre "/>
    <n v="4000"/>
    <n v="3.8"/>
    <n v="15200"/>
    <s v="MODIFICADO"/>
    <n v="113"/>
    <m/>
    <m/>
    <m/>
    <m/>
  </r>
  <r>
    <x v="3"/>
    <m/>
    <n v="1783"/>
    <s v="SI"/>
    <s v="CORTE DE HIERVA, LIMPIEZA Y DESBROCE DE MALESA DE AREAS VERDES11500015000"/>
    <s v="4220359"/>
    <n v="853400431"/>
    <s v="SERVICIO"/>
    <s v="Común"/>
    <x v="0"/>
    <s v="Normalizado"/>
    <s v="CATÁLOGO ELECTRÓNICO"/>
    <s v="CORTE DE HIERVA, LIMPIEZA Y DESBROCE DE MALESA DE AREAS VERDES"/>
    <n v="1"/>
    <n v="15000"/>
    <n v="15000"/>
    <s v="2, 3"/>
    <x v="1"/>
    <m/>
    <m/>
    <x v="0"/>
    <m/>
    <m/>
    <m/>
    <m/>
    <m/>
    <n v="0"/>
    <m/>
    <m/>
    <m/>
    <m/>
    <m/>
    <m/>
  </r>
  <r>
    <x v="3"/>
    <m/>
    <n v="1784"/>
    <s v="SI"/>
    <s v="SWITCH CAPA 2, 2 MÓDULOS F.O. MONOMODO, 2 MÓDULOS F.O.MULTIMODO, Y 4 PUERTOS COBRE RJ4511500015000"/>
    <s v="121031914750340"/>
    <n v="452900028"/>
    <s v="BIEN"/>
    <s v="Común"/>
    <x v="1"/>
    <m/>
    <s v="SUBASTA INVERSA ELECTRÓNICA"/>
    <s v="SWITCH CAPA 2, 2 MÓDULOS F.O. MONOMODO, 2 MÓDULOS F.O.MULTIMODO, Y 4 PUERTOS COBRE RJ45"/>
    <s v="1"/>
    <n v="15000"/>
    <n v="15000"/>
    <s v="1, 2"/>
    <x v="2"/>
    <m/>
    <n v="22606"/>
    <x v="3"/>
    <m/>
    <m/>
    <s v="Registrado Contrato_x000a_Ejecución de contrato"/>
    <m/>
    <m/>
    <n v="0"/>
    <s v="INCLUSIÓN"/>
    <n v="58"/>
    <m/>
    <m/>
    <m/>
    <m/>
  </r>
  <r>
    <x v="3"/>
    <m/>
    <n v="1785"/>
    <s v="SI"/>
    <s v="SERVICIO DE TRANSPORTE DE COMBUSTIBLE  DIESEL.11500015000"/>
    <s v="4220338"/>
    <n v="643320014"/>
    <s v="SERVICIO"/>
    <s v="Común"/>
    <x v="0"/>
    <s v="Normalizado"/>
    <s v="FERIAS INCLUSIVAS"/>
    <s v="SERVICIO DE TRANSPORTE DE COMBUSTIBLE  DIESEL."/>
    <n v="1"/>
    <n v="15000"/>
    <n v="15000"/>
    <s v="2, 3"/>
    <x v="2"/>
    <s v="GUEVARA JOHANA"/>
    <n v="5452"/>
    <x v="4"/>
    <m/>
    <m/>
    <s v="se publica la feria el 4 de noviembre por coordinación en medios locales para difusión de la misma_x000a_12 nov: a espera de recepción de ofertas"/>
    <m/>
    <m/>
    <n v="0"/>
    <m/>
    <m/>
    <m/>
    <m/>
    <m/>
    <m/>
  </r>
  <r>
    <x v="3"/>
    <m/>
    <n v="1786"/>
    <s v="SI"/>
    <s v="CABLE DE CONTROL DE CU, CABLEADO, 600 V, TC THHN, 4 X 10 AWG, APANTALL25505,514025"/>
    <s v="121033114750470 121033714750530 121033814750540 4210031 "/>
    <n v="463400112"/>
    <s v="BIEN"/>
    <s v="Común"/>
    <x v="1"/>
    <s v="Normalizado"/>
    <s v="SUBASTA INVERSA ELECTRÓNICA"/>
    <s v="CABLE DE CONTROL DE CU, CABLEADO, 600 V, TC THHN, 4 X 10 AWG, APANTALL"/>
    <n v="2550"/>
    <n v="5.5"/>
    <n v="14025"/>
    <s v="1, 2"/>
    <x v="2"/>
    <s v="MUÑOZ ANDREA"/>
    <n v="22504"/>
    <x v="3"/>
    <m/>
    <m/>
    <s v="Adjudicado - registro de contrato "/>
    <m/>
    <m/>
    <n v="0"/>
    <m/>
    <m/>
    <m/>
    <m/>
    <m/>
    <m/>
  </r>
  <r>
    <x v="3"/>
    <m/>
    <n v="1787"/>
    <s v="SI"/>
    <s v="CAJA DE HERRAMIENTAS COMPLETA, CON ALICATES, DESTORNILLADORES, LLAVES 81552,6212420,96"/>
    <s v="4210037 "/>
    <n v="429213911"/>
    <s v="BIEN"/>
    <s v="Común"/>
    <x v="0"/>
    <s v="Normalizado"/>
    <s v="SUBASTA INVERSA ELECTRÓNICA"/>
    <s v="CAJA DE HERRAMIENTAS COMPLETA, CON ALICATES, DESTORNILLADORES, LLAVES "/>
    <n v="8"/>
    <n v="1552.62"/>
    <n v="12420.96"/>
    <s v="2, 3"/>
    <x v="2"/>
    <s v="TIPANTA TANIA"/>
    <n v="22805"/>
    <x v="5"/>
    <m/>
    <m/>
    <s v="5 oct 2021: se devuelve al área requirente para reofrma al PAC _x000a_05/11/2021: Área usuaria remite a DCP para revisión"/>
    <m/>
    <m/>
    <n v="0"/>
    <m/>
    <m/>
    <m/>
    <m/>
    <m/>
    <m/>
  </r>
  <r>
    <x v="3"/>
    <m/>
    <n v="1788"/>
    <s v="SI"/>
    <s v="GRASA LUBRICANTE BIODEGRADABLE52023,7712360,4"/>
    <s v="4210038 4220338 "/>
    <n v="354302311"/>
    <s v="BIEN"/>
    <s v="Común"/>
    <x v="0"/>
    <s v="Normalizado"/>
    <s v="SUBASTA INVERSA ELECTRÓNICA"/>
    <s v="GRASA LUBRICANTE BIODEGRADABLE"/>
    <n v="520"/>
    <n v="23.77"/>
    <n v="12360.4"/>
    <s v="1, 2, 3"/>
    <x v="2"/>
    <s v="LARCO DIMARY"/>
    <n v="22568"/>
    <x v="3"/>
    <m/>
    <m/>
    <s v="2 agosto 2021 se notifica al administrador del contrato el estado de proceso en Ejecución del contrato para que continue la etapa contractual"/>
    <m/>
    <m/>
    <n v="0"/>
    <m/>
    <m/>
    <m/>
    <m/>
    <m/>
    <m/>
  </r>
  <r>
    <x v="3"/>
    <m/>
    <n v="1789"/>
    <s v="SI"/>
    <s v="VARILLA DE ACERO CORRUGADO, SECCION CIRCULAR, 14 MM DE DIAMETRO59320,412097,2"/>
    <s v="4210031 "/>
    <n v="375500021"/>
    <s v="BIEN"/>
    <s v="Común"/>
    <x v="0"/>
    <s v="Normalizado"/>
    <s v="SUBASTA INVERSA ELECTRÓNICA"/>
    <s v="VARILLA DE ACERO CORRUGADO, SECCION CIRCULAR, 14 MM DE DIAMETRO"/>
    <n v="593"/>
    <n v="20.399999999999999"/>
    <n v="12097.199999999999"/>
    <n v="3"/>
    <x v="1"/>
    <m/>
    <m/>
    <x v="0"/>
    <m/>
    <m/>
    <m/>
    <m/>
    <m/>
    <n v="0"/>
    <s v="MODIFICADO"/>
    <n v="18"/>
    <m/>
    <m/>
    <m/>
    <m/>
  </r>
  <r>
    <x v="3"/>
    <m/>
    <n v="1790"/>
    <s v="SI"/>
    <s v="ODF RACK 19 Pulg. PARA 24 PUERTOS SC MONOMODO G652.D1486112054"/>
    <s v="4100031 "/>
    <n v="452800043"/>
    <s v="BIEN"/>
    <s v="Común"/>
    <x v="0"/>
    <s v="Normalizado"/>
    <s v="SUBASTA INVERSA ELECTRÓNICA"/>
    <s v="ODF RACK 19 Pulg. PARA 24 PUERTOS SC MONOMODO G652.D"/>
    <n v="14"/>
    <n v="861"/>
    <n v="12054"/>
    <s v="1, 2"/>
    <x v="2"/>
    <m/>
    <n v="22638"/>
    <x v="3"/>
    <m/>
    <m/>
    <s v="20 septiembre 2021 se notifica al administrador del contrato el estado de proceso en Ejecución del contrato para que continue la etapa contractual"/>
    <m/>
    <m/>
    <n v="0"/>
    <m/>
    <m/>
    <m/>
    <m/>
    <m/>
    <m/>
  </r>
  <r>
    <x v="3"/>
    <m/>
    <n v="1791"/>
    <s v="SI"/>
    <s v="PERNO ACOPLE, EJE TURBINA RODETE 48X210 MM, PASO 2X48 MM DE ACERO INOX2060012000"/>
    <s v="4210033 "/>
    <n v="429990835"/>
    <s v="BIEN"/>
    <s v="Común"/>
    <x v="0"/>
    <s v="Normalizado"/>
    <s v="SUBASTA INVERSA ELECTRÓNICA"/>
    <s v="PERNO ACOPLE, EJE TURBINA RODETE 48X210 MM, PASO 2X48 MM DE ACERO INOX"/>
    <n v="20"/>
    <n v="600"/>
    <n v="12000"/>
    <s v="2, 3"/>
    <x v="1"/>
    <m/>
    <m/>
    <x v="0"/>
    <m/>
    <m/>
    <m/>
    <m/>
    <m/>
    <n v="0"/>
    <m/>
    <m/>
    <m/>
    <m/>
    <m/>
    <m/>
  </r>
  <r>
    <x v="3"/>
    <m/>
    <n v="1792"/>
    <s v="SI"/>
    <s v="CABLE DE CONTROL DE CU, CABLEADO, 600 V, TC THHN , 4 X 8 AWG, 19 HILOS19006,311970"/>
    <s v="121033114750470 121033714750530 121033814750540 "/>
    <n v="463400112"/>
    <s v="BIEN"/>
    <s v="Común"/>
    <x v="1"/>
    <s v="Normalizado"/>
    <s v="SUBASTA INVERSA ELECTRÓNICA"/>
    <s v="CABLE DE CONTROL DE CU, CABLEADO, 600 V, TC THHN , 4 X 8 AWG, 19 HILOS"/>
    <n v="1900"/>
    <n v="6.3"/>
    <n v="11970"/>
    <s v="1, 2"/>
    <x v="2"/>
    <s v="MUÑOZ ANDREA"/>
    <n v="22504"/>
    <x v="3"/>
    <m/>
    <m/>
    <s v="Adjudicado - registro de contrato "/>
    <m/>
    <m/>
    <n v="0"/>
    <m/>
    <m/>
    <m/>
    <m/>
    <m/>
    <m/>
  </r>
  <r>
    <x v="3"/>
    <m/>
    <n v="1793"/>
    <s v="SI"/>
    <s v="LIMPIEZA Y TRATAMIENTO DE DESECHOS PELIGROSOS DE PISCINAS API EN LA CTGH11189011890"/>
    <s v="121030114790400"/>
    <n v="942220012"/>
    <s v="SERVICIO"/>
    <s v="Común"/>
    <x v="1"/>
    <s v="Normalizado"/>
    <s v="SUBASTA INVERSA ELECTRÓNICA"/>
    <s v="LIMPIEZA Y TRATAMIENTO DE DESECHOS PELIGROSOS DE PISCINAS API EN LA CTGH"/>
    <n v="1"/>
    <n v="11890"/>
    <m/>
    <s v="1, 2"/>
    <x v="1"/>
    <m/>
    <m/>
    <x v="1"/>
    <m/>
    <m/>
    <m/>
    <m/>
    <m/>
    <n v="0"/>
    <s v="ELIMINADO"/>
    <n v="316"/>
    <d v="2021-12-22T00:00:00"/>
    <m/>
    <m/>
    <m/>
  </r>
  <r>
    <x v="3"/>
    <m/>
    <n v="1794"/>
    <s v="SI"/>
    <s v="SEGMENTOS DE CARBON PARA SELLO PRENSA ESTOPAS. REF. 62.16738,111809,6"/>
    <s v="4210033 "/>
    <n v="379900111"/>
    <s v="BIEN"/>
    <s v="Común"/>
    <x v="0"/>
    <s v="Normalizado"/>
    <s v="SUBASTA INVERSA ELECTRÓNICA"/>
    <s v="SEGMENTOS DE CARBON PARA SELLO PRENSA ESTOPAS. REF. 62."/>
    <n v="16"/>
    <n v="738.1"/>
    <n v="11809.6"/>
    <s v="2, 3"/>
    <x v="2"/>
    <s v="LARCO DIMARY"/>
    <n v="22736"/>
    <x v="3"/>
    <m/>
    <m/>
    <s v="08 noviembre 2021, se solicita  a Procuraduría la Resolución de Adjudicación"/>
    <m/>
    <m/>
    <n v="0"/>
    <m/>
    <m/>
    <m/>
    <m/>
    <m/>
    <m/>
  </r>
  <r>
    <x v="3"/>
    <m/>
    <n v="1795"/>
    <s v="SI"/>
    <s v="CAJA DE HERRAMIENTAS MANUALES MILIMÉTRICAS PARA USO MECÁNICO, 14 ÍTEMS.42909,111636,4"/>
    <s v="4220337"/>
    <n v="429213911"/>
    <s v="BIEN"/>
    <s v="Común"/>
    <x v="0"/>
    <m/>
    <s v="SUBASTA INVERSA ELECTRÓNICA"/>
    <s v="CAJA DE HERRAMIENTAS MANUALES MILIMÉTRICAS PARA USO MECÁNICO, 14 ÍTEMS."/>
    <s v="4"/>
    <n v="2909.1"/>
    <n v="11636.4"/>
    <s v="2, 3"/>
    <x v="2"/>
    <s v="TIPANTA TANIA"/>
    <n v="22805"/>
    <x v="5"/>
    <m/>
    <m/>
    <s v="5 oct 2021: se devuelve al área requirente para reofrma al PAC _x000a_05/11/2021: Área usuaria remite a DCP para revisión"/>
    <m/>
    <m/>
    <n v="0"/>
    <s v="INCLUSIÓN"/>
    <n v="102"/>
    <m/>
    <m/>
    <m/>
    <m/>
  </r>
  <r>
    <x v="3"/>
    <m/>
    <n v="1796"/>
    <s v="SI"/>
    <s v="CONSTRUCCIÓN DE POZO SÉPTICO CENTRAL HIDROELÉCTRICA PASOCHOA11163511635"/>
    <s v="12103181219050005"/>
    <n v="532900011"/>
    <s v="OBRA"/>
    <s v="Común"/>
    <x v="1"/>
    <m/>
    <s v="MENOR CUANTÍA"/>
    <s v="IMPLEMENTACIÓN DE BIODIGESTOR EN LA SUBESTACIÓN LOS BANCOS"/>
    <n v="1"/>
    <n v="4893.13"/>
    <n v="4893.13"/>
    <n v="3"/>
    <x v="1"/>
    <m/>
    <m/>
    <x v="0"/>
    <m/>
    <m/>
    <m/>
    <m/>
    <m/>
    <n v="0"/>
    <s v="MODIFICADO"/>
    <n v="159"/>
    <d v="2021-11-05T00:00:00"/>
    <m/>
    <m/>
    <m/>
  </r>
  <r>
    <x v="3"/>
    <m/>
    <n v="1797"/>
    <s v="SI"/>
    <s v="CABLE DE COBRE ULTRAFLEX 1 KV, 2 0 AWG100011,2511250"/>
    <s v="4300031 "/>
    <n v="4634001211"/>
    <s v="BIEN"/>
    <s v="Común"/>
    <x v="0"/>
    <s v="Normalizado"/>
    <s v="SUBASTA INVERSA ELECTRÓNICA"/>
    <s v="CABLE DE COBRE ULTRAFLEX 1 KV, 2 0 AWG"/>
    <n v="1000"/>
    <n v="11.25"/>
    <n v="11250"/>
    <s v="1, 2"/>
    <x v="2"/>
    <s v="MUÑOZ ANDREA"/>
    <n v="22504"/>
    <x v="3"/>
    <m/>
    <m/>
    <s v="Adjudicado - registro de contrato "/>
    <m/>
    <m/>
    <n v="0"/>
    <m/>
    <m/>
    <m/>
    <m/>
    <m/>
    <m/>
  </r>
  <r>
    <x v="3"/>
    <m/>
    <n v="1798"/>
    <s v="SI"/>
    <s v="PINZA VOLTAMPERIMETRICA, 0 600V,0 1000A,AC DC, DEMANDA, FRECUENCIA, FP16703,0511248,8"/>
    <s v="1210120147100110 4300031 "/>
    <n v="482430012"/>
    <s v="BIEN"/>
    <s v="Común"/>
    <x v="1"/>
    <s v="Normalizado"/>
    <s v="SUBASTA INVERSA ELECTRÓNICA"/>
    <s v="PINZA VOLTAMPERIMETRICA, 0 600V,0 1000A,AC DC, DEMANDA, FRECUENCIA, FP"/>
    <n v="16"/>
    <n v="703.05"/>
    <n v="11248.8"/>
    <n v="3"/>
    <x v="1"/>
    <m/>
    <m/>
    <x v="0"/>
    <m/>
    <m/>
    <m/>
    <m/>
    <m/>
    <n v="0"/>
    <s v="MODIFICADO"/>
    <n v="32"/>
    <m/>
    <m/>
    <m/>
    <m/>
  </r>
  <r>
    <x v="3"/>
    <m/>
    <n v="1799"/>
    <s v="SI"/>
    <s v="WYPE EN HILOS20005,511000"/>
    <s v="4220331 "/>
    <n v="392180011"/>
    <s v="BIEN"/>
    <s v="Común"/>
    <x v="0"/>
    <s v="Normalizado"/>
    <s v="SUBASTA INVERSA ELECTRÓNICA"/>
    <s v="WYPE EN HILOS"/>
    <n v="2000"/>
    <n v="5.5"/>
    <n v="11000"/>
    <s v="2, 3"/>
    <x v="2"/>
    <s v="LOPEZ PABLO"/>
    <n v="22909"/>
    <x v="3"/>
    <m/>
    <s v="4 nov 2021: se solicitó resolución de inicio"/>
    <s v="publicado 09/11/2021"/>
    <n v="2000"/>
    <n v="5.5"/>
    <n v="11000"/>
    <s v="MODIFICADO"/>
    <n v="7"/>
    <m/>
    <m/>
    <m/>
    <m/>
  </r>
  <r>
    <x v="3"/>
    <m/>
    <n v="1800"/>
    <s v="SI"/>
    <s v="SOLDADORA ELECTRICA MIG MAG DE 35 A 500 A, 230-400 V AC, 60 HZ, CON CABEZAL ALIMENTADOR, TANQUE CO2 Y REGULADOR11100011000"/>
    <s v="1210120147100110"/>
    <n v="442400511"/>
    <s v="BIEN"/>
    <s v="Común"/>
    <x v="1"/>
    <m/>
    <s v="SUBASTA INVERSA ELECTRÓNICA"/>
    <s v="SOLDADORA ELECTRICA MIG MAG DE 35 A 500 A, 230-400 V AC, 60 HZ, CON CABEZAL ALIMENTADOR, TANQUE CO2 Y REGULADOR"/>
    <s v="1"/>
    <n v="11000"/>
    <n v="11000"/>
    <s v="2, 3"/>
    <x v="2"/>
    <s v="MUÑOZ ANDREA"/>
    <n v="23033"/>
    <x v="2"/>
    <m/>
    <m/>
    <m/>
    <n v="1"/>
    <n v="11000"/>
    <n v="11000"/>
    <s v="INCLUSIÓN"/>
    <n v="102"/>
    <m/>
    <m/>
    <m/>
    <m/>
  </r>
  <r>
    <x v="3"/>
    <m/>
    <n v="1801"/>
    <s v="SI"/>
    <s v="CORTADORA DE PLASMA 220 600 V, 16 KW, TRIFASICA11092010920"/>
    <n v="1210120147100110"/>
    <n v="442110314"/>
    <s v="BIEN"/>
    <s v="Común"/>
    <x v="0"/>
    <s v="Normalizado"/>
    <s v="SUBASTA INVERSA ELECTRÓNICA"/>
    <s v="CORTADORA DE PLASMA 220 600 V, 16 KW, TRIFASICA"/>
    <n v="1"/>
    <n v="10920"/>
    <n v="10920"/>
    <n v="3"/>
    <x v="2"/>
    <s v="MUÑOZ ANDREA"/>
    <n v="23033"/>
    <x v="2"/>
    <m/>
    <m/>
    <m/>
    <n v="1"/>
    <n v="10920"/>
    <n v="10920"/>
    <s v="MODIFICADO"/>
    <n v="168"/>
    <d v="2021-11-05T00:00:00"/>
    <m/>
    <m/>
    <m/>
  </r>
  <r>
    <x v="3"/>
    <m/>
    <n v="1802"/>
    <s v="SI"/>
    <s v="DADO DE 12 PUNTAS, MANDO 1 2 Pulg.  RACHAS , JUEGO DE 29 PIEZAS  MILIMETRIC22480,6810574,96"/>
    <s v="4210033 "/>
    <n v="442320911"/>
    <s v="BIEN"/>
    <s v="Común"/>
    <x v="0"/>
    <s v="Normalizado"/>
    <s v="SUBASTA INVERSA ELECTRÓNICA"/>
    <s v="DADO DE 12 PUNTAS, MANDO 1 2 Pulg.  RACHAS , JUEGO DE 29 PIEZAS  MILIMETRIC"/>
    <n v="22"/>
    <n v="480.68"/>
    <m/>
    <s v="2, 3"/>
    <x v="1"/>
    <m/>
    <m/>
    <x v="1"/>
    <m/>
    <m/>
    <m/>
    <m/>
    <m/>
    <n v="0"/>
    <s v="ELIMINADO"/>
    <s v="106  0044"/>
    <m/>
    <m/>
    <m/>
    <m/>
  </r>
  <r>
    <x v="3"/>
    <m/>
    <n v="1803"/>
    <s v="SI"/>
    <s v="CABLE ARMADO CANALIZADO DE FIBRA ÓPTICA, 24 HILOS, G652D, HDPE ANTIROE20005,2510500"/>
    <s v="4100031 "/>
    <n v="452800042"/>
    <s v="BIEN"/>
    <s v="Común"/>
    <x v="0"/>
    <s v="Normalizado"/>
    <s v="SUBASTA INVERSA ELECTRÓNICA"/>
    <s v="CABLE ARMADO CANALIZADO DE FIBRA ÓPTICA, 24 HILOS, G652D, HDPE ANTIROE"/>
    <n v="2000"/>
    <n v="5.25"/>
    <n v="10500"/>
    <s v="1, 2"/>
    <x v="2"/>
    <m/>
    <n v="22638"/>
    <x v="3"/>
    <m/>
    <m/>
    <s v="20 septiembre 2021 se notifica al administrador del contrato el estado de proceso en Ejecución del contrato para que continue la etapa contractual"/>
    <m/>
    <m/>
    <n v="0"/>
    <m/>
    <m/>
    <m/>
    <m/>
    <m/>
    <m/>
  </r>
  <r>
    <x v="3"/>
    <m/>
    <n v="1804"/>
    <s v="SI"/>
    <s v="VARILLA PUESTA A TIERRA DE 19 MM DIAM Y 1.80 M LONG, SECCIO50020,910450"/>
    <s v="4100031 "/>
    <n v="415120132"/>
    <s v="BIEN"/>
    <s v="Común"/>
    <x v="0"/>
    <s v="Normalizado"/>
    <s v="SUBASTA INVERSA ELECTRÓNICA"/>
    <s v="VARILLA PUESTA A TIERRA DE 19 MM DIAM Y 1.80 M LONG, SECCIO"/>
    <n v="500"/>
    <n v="20.9"/>
    <n v="10450"/>
    <s v="2, 3"/>
    <x v="1"/>
    <s v="HURTADO JOSE"/>
    <n v="22822"/>
    <x v="2"/>
    <m/>
    <m/>
    <s v="Área requirente"/>
    <m/>
    <m/>
    <n v="0"/>
    <m/>
    <m/>
    <m/>
    <m/>
    <m/>
    <m/>
  </r>
  <r>
    <x v="3"/>
    <m/>
    <n v="1805"/>
    <s v="SI"/>
    <s v="CILINDRO DE HELIO DE ALTA PUREZA52077,610388"/>
    <s v="4100031 "/>
    <n v="342100911"/>
    <s v="BIEN"/>
    <s v="Común"/>
    <x v="0"/>
    <s v="Normalizado"/>
    <s v="SUBASTA INVERSA ELECTRÓNICA"/>
    <s v="CILINDRO DE HELIO DE ALTA PUREZA"/>
    <n v="5"/>
    <n v="2077.6"/>
    <m/>
    <s v="2, 3"/>
    <x v="1"/>
    <m/>
    <m/>
    <x v="1"/>
    <m/>
    <m/>
    <m/>
    <m/>
    <m/>
    <n v="0"/>
    <s v="ELIMINADO"/>
    <n v="138"/>
    <d v="2021-10-29T00:00:00"/>
    <m/>
    <m/>
    <m/>
  </r>
  <r>
    <x v="3"/>
    <m/>
    <n v="1806"/>
    <s v="SI"/>
    <s v="AISLADOR HORIZONTAL LINE POST DE POLIMERO PARA 138 KV36288,2910378,44"/>
    <s v="4100031 "/>
    <n v="389993322"/>
    <s v="BIEN"/>
    <s v="Común"/>
    <x v="0"/>
    <s v="Normalizado"/>
    <s v="SUBASTA INVERSA ELECTRÓNICA"/>
    <s v="AISLADOR HORIZONTAL LINE POST DE POLIMERO PARA 138 KV"/>
    <n v="36"/>
    <n v="288.29000000000002"/>
    <n v="10378.44"/>
    <n v="3"/>
    <x v="2"/>
    <s v="ANDRADE OLGA"/>
    <n v="22604"/>
    <x v="5"/>
    <m/>
    <m/>
    <s v="Elaboración del pliego (11/11/2021)"/>
    <m/>
    <m/>
    <n v="0"/>
    <s v="MODIFICADO"/>
    <s v="58  0032"/>
    <m/>
    <m/>
    <m/>
    <m/>
  </r>
  <r>
    <x v="3"/>
    <m/>
    <n v="1807"/>
    <s v="SI"/>
    <s v="SERVICIO DE FABRICACIÓN DE CUÑAS EN LAMINA ESTRATIFICADA DE FIBRA DE VIDRIO11034010340"/>
    <s v="4210057"/>
    <n v="882320013"/>
    <s v="SERVICIO"/>
    <s v="Especial"/>
    <x v="0"/>
    <m/>
    <s v="CONTRATOS ENTRE ENTIDADES PÚBLICAS O SUS SUBSIDIARIAS"/>
    <s v="SERVICIO DE FABRICACIÓN DE CUÑAS EN LAMINA ESTRATIFICADA DE FIBRA DE VIDRIO"/>
    <s v="1"/>
    <n v="10340"/>
    <n v="10340"/>
    <n v="3"/>
    <x v="1"/>
    <s v="MERINO MAURICIO"/>
    <n v="5487"/>
    <x v="2"/>
    <m/>
    <m/>
    <s v="NO REMITEN INFORMACION"/>
    <m/>
    <m/>
    <n v="0"/>
    <s v="MODIFICADO"/>
    <s v="163  0168"/>
    <d v="2021-11-05T00:00:00"/>
    <m/>
    <m/>
    <m/>
  </r>
  <r>
    <x v="3"/>
    <m/>
    <n v="1808"/>
    <s v="SI"/>
    <s v="TELURÓMETRO CON FUNCIONES DE MEDICIÓN DE PERTURBACIONES DE VOLTAJE, FR2500010000"/>
    <s v="1210120147100110 "/>
    <n v="4824300112"/>
    <s v="BIEN"/>
    <s v="Común"/>
    <x v="1"/>
    <s v="Normalizado"/>
    <s v="SUBASTA INVERSA ELECTRÓNICA"/>
    <s v="TELURÓMETRO CON FUNCIONES DE MEDICIÓN DE PERTURBACIONES DE VOLTAJE, FR"/>
    <n v="2"/>
    <n v="4935"/>
    <n v="9870"/>
    <n v="3"/>
    <x v="2"/>
    <s v="TIPANTA TANIA"/>
    <n v="22753"/>
    <x v="5"/>
    <m/>
    <m/>
    <s v="5 oct 2021: se devuelve al área requirente para reofrma al PAC _x000a_05/11/2021: DCP se devuelve para correcciones"/>
    <m/>
    <m/>
    <n v="0"/>
    <s v="MODIFICADO"/>
    <s v="32 0106"/>
    <d v="2021-10-26T00:00:00"/>
    <m/>
    <m/>
    <m/>
  </r>
  <r>
    <x v="3"/>
    <m/>
    <n v="1810"/>
    <s v="SI"/>
    <s v="REPUESTOS PARA EL SISTEMA DE LUBRICACIÓN DE LAS UNIDADES DE GENERACIÓN19835,49835,4"/>
    <s v="4210033 "/>
    <n v="462200911"/>
    <s v="BIEN"/>
    <s v="Especial"/>
    <x v="0"/>
    <m/>
    <s v="REPUESTOS O ACCESORIOS"/>
    <s v="REPUESTOS PARA EL SISTEMA DE LUBRICACIÓN DE LAS UNIDADES DE GENERACIÓN"/>
    <n v="1"/>
    <n v="9835.4"/>
    <n v="9835.4"/>
    <n v="3"/>
    <x v="2"/>
    <s v="MERINO MAURICIO"/>
    <n v="22561"/>
    <x v="7"/>
    <m/>
    <m/>
    <s v="10 Nov 2021: Se seviso los documentos preparatorios"/>
    <n v="1"/>
    <n v="9835.4"/>
    <n v="9835.4"/>
    <s v="MODIFICADO"/>
    <n v="168"/>
    <d v="2021-11-05T00:00:00"/>
    <m/>
    <m/>
    <m/>
  </r>
  <r>
    <x v="3"/>
    <m/>
    <n v="1811"/>
    <s v="SI"/>
    <s v="RIPIO TRITURADO 3 4 Pulg.510199690"/>
    <s v="4300031 "/>
    <n v="153200012"/>
    <s v="BIEN"/>
    <s v="Común"/>
    <x v="0"/>
    <s v="Normalizado"/>
    <s v="SUBASTA INVERSA ELECTRÓNICA"/>
    <s v="RIPIO TRITURADO 3 4 Pulg."/>
    <n v="510"/>
    <n v="19"/>
    <n v="9690"/>
    <n v="3"/>
    <x v="1"/>
    <s v="LOACHAMIN KATYA"/>
    <n v="22718"/>
    <x v="2"/>
    <m/>
    <m/>
    <s v="No hay respuesta del área requirente"/>
    <m/>
    <m/>
    <n v="0"/>
    <s v="MODIFICADO"/>
    <n v="18"/>
    <m/>
    <m/>
    <m/>
    <m/>
  </r>
  <r>
    <x v="3"/>
    <m/>
    <n v="1812"/>
    <s v="SI"/>
    <s v="ACELERANTE DE FRAGUA  Aditivo para cemento y mortero .797129564"/>
    <s v="4300031 "/>
    <n v="354902413"/>
    <s v="BIEN"/>
    <s v="Común"/>
    <x v="0"/>
    <s v="Normalizado"/>
    <s v="SUBASTA INVERSA ELECTRÓNICA"/>
    <s v="ACELERANTE DE FRAGUA  Aditivo para cemento y mortero ."/>
    <n v="797"/>
    <n v="12"/>
    <n v="9564"/>
    <s v="1, 2"/>
    <x v="1"/>
    <s v="LOACHAMIN KATYA"/>
    <n v="22718"/>
    <x v="2"/>
    <m/>
    <m/>
    <s v="No hay respuesta del área requirente"/>
    <m/>
    <m/>
    <n v="0"/>
    <s v="MODIFICADO"/>
    <n v="18"/>
    <m/>
    <m/>
    <m/>
    <m/>
  </r>
  <r>
    <x v="3"/>
    <m/>
    <n v="1813"/>
    <s v="SI"/>
    <s v="PERNO DE TORSION M20 X 3017053,959171,5"/>
    <s v="4210033 "/>
    <n v="442150012"/>
    <s v="BIEN"/>
    <s v="Común"/>
    <x v="0"/>
    <s v="Normalizado"/>
    <s v="SUBASTA INVERSA ELECTRÓNICA"/>
    <s v="PERNO DE TORSION M20 X 30"/>
    <n v="170"/>
    <n v="53.95"/>
    <n v="9171.5"/>
    <s v="2, 3"/>
    <x v="1"/>
    <m/>
    <m/>
    <x v="0"/>
    <m/>
    <m/>
    <m/>
    <m/>
    <m/>
    <n v="0"/>
    <m/>
    <m/>
    <m/>
    <m/>
    <m/>
    <m/>
  </r>
  <r>
    <x v="3"/>
    <m/>
    <n v="1814"/>
    <s v="SI"/>
    <s v="INVERSOR DC AC DE 1 KVA615209120"/>
    <s v="4210035 "/>
    <n v="461220014"/>
    <s v="BIEN"/>
    <s v="Común"/>
    <x v="0"/>
    <s v="Normalizado"/>
    <s v="SUBASTA INVERSA ELECTRÓNICA"/>
    <s v="INVERSOR DC AC DE 1 KVA"/>
    <n v="6"/>
    <n v="1520"/>
    <n v="9120"/>
    <s v="1, 2"/>
    <x v="2"/>
    <m/>
    <n v="22583"/>
    <x v="3"/>
    <m/>
    <m/>
    <s v="11 noviembre 2021  se notifica al administrador del contrato el estado de proceso en Finalización"/>
    <m/>
    <m/>
    <n v="0"/>
    <m/>
    <m/>
    <m/>
    <m/>
    <m/>
    <m/>
  </r>
  <r>
    <x v="3"/>
    <m/>
    <n v="1815"/>
    <s v="SI"/>
    <s v="SERVICIO DE MANTENIMIENTO DE_x000a_ACTUADORES DE REGULADORES DE_x000a_VELOCIDAD DE MOTOR DE COMBUSTIÓN_x000a_INTERNA190009000"/>
    <s v="4220357"/>
    <n v="871591411"/>
    <s v="SERVICIO"/>
    <s v="Común"/>
    <x v="0"/>
    <s v="Normalizado"/>
    <s v="SUBASTA INVERSA ELECTRÓNICA"/>
    <s v="SERVICIO DE MANTENIMIENTO DE_x000a_ACTUADORES DE REGULADORES DE_x000a_VELOCIDAD DE MOTOR DE COMBUSTIÓN_x000a_INTERNA"/>
    <n v="1"/>
    <n v="9000"/>
    <n v="9000"/>
    <s v="2, 3"/>
    <x v="2"/>
    <s v="TIPANTA TANIA"/>
    <n v="5559"/>
    <x v="2"/>
    <m/>
    <m/>
    <s v="11/11/2021: Área usuaria no remite Información preparatoria"/>
    <n v="1"/>
    <n v="9000"/>
    <n v="9000"/>
    <m/>
    <m/>
    <m/>
    <m/>
    <m/>
    <m/>
  </r>
  <r>
    <x v="3"/>
    <m/>
    <n v="1816"/>
    <s v="SI"/>
    <s v="PERFIL DE VITON DE 100 X 6 X 6700 MM, UNA SOLA PIEZA32864,218592,63"/>
    <s v="4220331 "/>
    <n v="362200216"/>
    <s v="BIEN"/>
    <s v="Común"/>
    <x v="0"/>
    <s v="Normalizado"/>
    <s v="SUBASTA INVERSA ELECTRÓNICA"/>
    <s v="PERFIL DE VITON DE 100 X 6 X 6700 MM, UNA SOLA PIEZA"/>
    <n v="3"/>
    <n v="2864.21"/>
    <n v="8592.630000000001"/>
    <s v="2, 3"/>
    <x v="2"/>
    <s v="GUEVARA JOHANA"/>
    <n v="22910"/>
    <x v="7"/>
    <m/>
    <m/>
    <m/>
    <n v="3"/>
    <n v="2864.21"/>
    <n v="8592.630000000001"/>
    <m/>
    <m/>
    <m/>
    <m/>
    <m/>
    <m/>
  </r>
  <r>
    <x v="3"/>
    <m/>
    <n v="1817"/>
    <s v="SI"/>
    <s v="CAJA DE INTERCONEXION  EMPALME  PARA FIBRA OPTICA, DE 24 FIBRAS10812,258122,5"/>
    <s v="4100031 "/>
    <n v="452800042"/>
    <s v="BIEN"/>
    <s v="Común"/>
    <x v="0"/>
    <s v="Normalizado"/>
    <s v="SUBASTA INVERSA ELECTRÓNICA"/>
    <s v="CAJA DE INTERCONEXION  EMPALME  PARA FIBRA OPTICA, DE 24 FIBRAS"/>
    <n v="10"/>
    <n v="812.25"/>
    <n v="8122.5"/>
    <s v="1, 2"/>
    <x v="2"/>
    <m/>
    <n v="22638"/>
    <x v="3"/>
    <m/>
    <m/>
    <s v="20 septiembre 2021 se notifica al administrador del contrato el estado de proceso en Ejecución del contrato para que continue la etapa contractual"/>
    <m/>
    <m/>
    <n v="0"/>
    <m/>
    <m/>
    <m/>
    <m/>
    <m/>
    <m/>
  </r>
  <r>
    <x v="3"/>
    <m/>
    <n v="1818"/>
    <s v="SI"/>
    <s v="CARBON PRENSAESTOPAS TURBINA DE 425 X 393 X 16 MM Y 15 MM DE ALTURA42004,88019,2"/>
    <s v="4210033 "/>
    <n v="379900111"/>
    <s v="BIEN"/>
    <s v="Común"/>
    <x v="0"/>
    <s v="Normalizado"/>
    <s v="SUBASTA INVERSA ELECTRÓNICA"/>
    <s v="CARBON PRENSAESTOPAS TURBINA DE 425 X 393 X 16 MM Y 15 MM DE ALTURA"/>
    <n v="4"/>
    <n v="2004.8"/>
    <n v="8019.2"/>
    <s v="2, 3"/>
    <x v="2"/>
    <s v="LARCO DIMARY"/>
    <n v="22736"/>
    <x v="3"/>
    <m/>
    <m/>
    <s v="08 noviembre 2021, se solicita  a Procuraduría la Resolución de Adjudicación"/>
    <m/>
    <m/>
    <n v="0"/>
    <m/>
    <m/>
    <m/>
    <m/>
    <m/>
    <m/>
  </r>
  <r>
    <x v="3"/>
    <m/>
    <n v="1819"/>
    <s v="SI"/>
    <s v="KIT DE ORINGS PARA CENTRIFUGADORA DE CRUDO420008000"/>
    <s v="4220331 "/>
    <n v="461310014"/>
    <s v="BIEN"/>
    <s v="Común"/>
    <x v="0"/>
    <s v="Normalizado"/>
    <s v="SUBASTA INVERSA ELECTRÓNICA"/>
    <s v="KIT DE ORINGS PARA CENTRIFUGADORA DE CRUDO"/>
    <n v="4"/>
    <n v="2000"/>
    <m/>
    <s v="2, 3"/>
    <x v="1"/>
    <m/>
    <m/>
    <x v="1"/>
    <m/>
    <m/>
    <m/>
    <m/>
    <m/>
    <n v="0"/>
    <s v="ELIMINADO"/>
    <n v="110"/>
    <d v="2021-10-27T00:00:00"/>
    <m/>
    <m/>
    <m/>
  </r>
  <r>
    <x v="3"/>
    <m/>
    <n v="1820"/>
    <s v="SI"/>
    <s v="ACEITE TURBO, VISCOCIDAD 40 GRD C  68 CST, 100 GRD C  8.3 CST, ISO 68,40019,697876"/>
    <s v="4220338 "/>
    <n v="333800231"/>
    <s v="BIEN"/>
    <s v="Común"/>
    <x v="0"/>
    <s v="Normalizado"/>
    <s v="SUBASTA INVERSA ELECTRÓNICA"/>
    <s v="ACEITE TURBO, VISCOCIDAD 40 GRD C  68 CST, 100 GRD C  8.3 CST, ISO 68,"/>
    <n v="400"/>
    <n v="19.690000000000001"/>
    <n v="7876.0000000000009"/>
    <s v="2, 3"/>
    <x v="2"/>
    <s v="LARCO DIMARY"/>
    <n v="22777"/>
    <x v="3"/>
    <m/>
    <m/>
    <s v="08 noviembre 2021, se solicita  a Procuraduría la Resolución de Adjudicación"/>
    <m/>
    <m/>
    <n v="0"/>
    <m/>
    <m/>
    <m/>
    <m/>
    <m/>
    <m/>
  </r>
  <r>
    <x v="3"/>
    <m/>
    <n v="1821"/>
    <s v="SI"/>
    <s v="CABLE DE COBRE SECCION CIRCULAR 4 X 10 AWG, XLPE 600 V. APANTALLADO12006,457740"/>
    <s v="121031914750340 "/>
    <n v="463400112"/>
    <s v="BIEN"/>
    <s v="Común"/>
    <x v="1"/>
    <s v="Normalizado"/>
    <s v="SUBASTA INVERSA ELECTRÓNICA"/>
    <s v="CABLE DE COBRE SECCION CIRCULAR 4 X 10 AWG, XLPE 600 V. APANTALLADO"/>
    <n v="1200"/>
    <n v="6.45"/>
    <n v="7740"/>
    <s v="1, 2"/>
    <x v="2"/>
    <s v="MUÑOZ ANDREA"/>
    <n v="22504"/>
    <x v="3"/>
    <m/>
    <m/>
    <s v="Adjudicado - registro de contrato "/>
    <m/>
    <m/>
    <n v="0"/>
    <m/>
    <m/>
    <m/>
    <m/>
    <m/>
    <m/>
  </r>
  <r>
    <x v="3"/>
    <m/>
    <n v="1822"/>
    <s v="SI"/>
    <s v="CARBON PRENSAESTOPAS TURBINA DE 345 X 313 X 16 MM Y 15 MM DE ALTURA41858,527434,08"/>
    <s v="4210033 "/>
    <n v="379900111"/>
    <s v="BIEN"/>
    <s v="Común"/>
    <x v="0"/>
    <s v="Normalizado"/>
    <s v="SUBASTA INVERSA ELECTRÓNICA"/>
    <s v="CARBON PRENSAESTOPAS TURBINA DE 345 X 313 X 16 MM Y 15 MM DE ALTURA"/>
    <n v="4"/>
    <n v="1858.52"/>
    <n v="7434.08"/>
    <s v="2, 3"/>
    <x v="2"/>
    <s v="LARCO DIMARY"/>
    <n v="22736"/>
    <x v="3"/>
    <m/>
    <m/>
    <s v="08 noviembre 2021, se solicita  a Procuraduría la Resolución de Adjudicación"/>
    <m/>
    <m/>
    <n v="0"/>
    <m/>
    <m/>
    <m/>
    <m/>
    <m/>
    <m/>
  </r>
  <r>
    <x v="3"/>
    <m/>
    <n v="1823"/>
    <s v="SI"/>
    <s v="SERVICIO PRUEBA DE DESCARGAS PARCIALES EN RANURAS DEL GENERADOR172067206"/>
    <s v="4210057"/>
    <n v="835620112"/>
    <s v="SERVICIO"/>
    <s v="Especial"/>
    <x v="0"/>
    <m/>
    <s v="CONTRATOS ENTRE ENTIDADES PÚBLICAS O SUS SUBSIDIARIAS"/>
    <s v="SERVICIO PRUEBA DE DESCARGAS PARCIALES EN RANURAS DEL GENERADOR"/>
    <n v="1"/>
    <n v="7206"/>
    <n v="7206"/>
    <n v="3"/>
    <x v="2"/>
    <s v="MERINO MAURICIO"/>
    <n v="5450"/>
    <x v="6"/>
    <m/>
    <m/>
    <s v="3/09/2021: Se procedió con la devolución del expediente al área requirente para reforma al PAC por cuatrimestre."/>
    <m/>
    <m/>
    <n v="0"/>
    <s v="MODIFICADO"/>
    <s v="102  0168"/>
    <d v="2021-11-05T00:00:00"/>
    <m/>
    <m/>
    <m/>
  </r>
  <r>
    <x v="3"/>
    <m/>
    <n v="1824"/>
    <s v="SI"/>
    <s v="HIDROLAVADORA TIPO INDUSTRIAL A_x000a_VAPOR , CAUDAL DE AGUA 500/1000_x000a_L/H MOTOR 220 V X 3-60 HZ, 10.5HP,_x000a_7.8 KW172007200"/>
    <s v="1210120147100110"/>
    <n v="439210012"/>
    <s v="BIEN"/>
    <s v="Común"/>
    <x v="1"/>
    <m/>
    <s v="SUBASTA INVERSA ELECTRÓNICA"/>
    <s v="HIDROLAVADORA TIPO INDUSTRIAL A_x000a_VAPOR , CAUDAL DE AGUA 500/1000_x000a_L/H MOTOR 220 V X 3-60 HZ, 10.5HP,_x000a_7.8 KW"/>
    <s v="1"/>
    <n v="7200"/>
    <n v="7200"/>
    <s v="2, 3"/>
    <x v="2"/>
    <s v="LARCO DIMARY"/>
    <n v="22914"/>
    <x v="2"/>
    <m/>
    <m/>
    <s v="se espera documentos por parte del área para revisión"/>
    <m/>
    <m/>
    <n v="0"/>
    <s v="INCLUSIÓN"/>
    <n v="102"/>
    <m/>
    <m/>
    <m/>
    <m/>
  </r>
  <r>
    <x v="3"/>
    <m/>
    <n v="1825"/>
    <s v="SI"/>
    <s v="ACEITE SINTETICO PARA COMPRESORES79907110"/>
    <s v="4220338 4300031 "/>
    <n v="333800211"/>
    <s v="BIEN"/>
    <s v="Común"/>
    <x v="0"/>
    <s v="Normalizado"/>
    <s v="SUBASTA INVERSA ELECTRÓNICA"/>
    <s v="ACEITE SINTETICO PARA COMPRESORES"/>
    <n v="79"/>
    <n v="90"/>
    <n v="7110"/>
    <s v="1, 2, 3"/>
    <x v="2"/>
    <s v="LARCO DIMARY"/>
    <n v="22777"/>
    <x v="3"/>
    <m/>
    <m/>
    <s v="08 noviembre 2021, se solicita  a Procuraduría la Resolución de Adjudicación"/>
    <m/>
    <m/>
    <n v="0"/>
    <m/>
    <m/>
    <m/>
    <m/>
    <m/>
    <m/>
  </r>
  <r>
    <x v="3"/>
    <m/>
    <n v="1826"/>
    <s v="SI"/>
    <s v="SERVICIO PINTURA AUTONIVELANTE TALLER DE SOLDADURA170007000"/>
    <s v="4220357"/>
    <n v="547900411"/>
    <s v="SERVICIO"/>
    <s v="Común"/>
    <x v="0"/>
    <s v="Normalizado"/>
    <s v="SUBASTA INVERSA ELECTRÓNICA"/>
    <s v="SERVICIO PINTURA AUTONIVELANTE TALLER DE SOLDADURA"/>
    <n v="1"/>
    <n v="7000"/>
    <n v="7000"/>
    <s v="2, 3"/>
    <x v="1"/>
    <m/>
    <m/>
    <x v="0"/>
    <m/>
    <m/>
    <m/>
    <m/>
    <m/>
    <n v="0"/>
    <m/>
    <m/>
    <m/>
    <m/>
    <m/>
    <m/>
  </r>
  <r>
    <x v="3"/>
    <m/>
    <n v="1827"/>
    <s v="SI"/>
    <s v="PREFILTRO DE ACEITE DE SISTEMA170007000"/>
    <s v="4220331 "/>
    <n v="4315100120"/>
    <s v="BIEN"/>
    <s v="Común"/>
    <x v="0"/>
    <s v="Normalizado"/>
    <s v="SUBASTA INVERSA ELECTRÓNICA"/>
    <s v="PREFILTRO DE ACEITE DE SISTEMA"/>
    <n v="1"/>
    <n v="7000"/>
    <m/>
    <s v="2, 3"/>
    <x v="1"/>
    <m/>
    <m/>
    <x v="1"/>
    <m/>
    <m/>
    <m/>
    <m/>
    <m/>
    <n v="0"/>
    <s v="ELIMINADO"/>
    <n v="110"/>
    <d v="2021-10-27T00:00:00"/>
    <m/>
    <m/>
    <m/>
  </r>
  <r>
    <x v="3"/>
    <m/>
    <n v="1829"/>
    <s v="SI"/>
    <s v="BOCIN SUPERIOR DE BRONCE DE 112 X 105 X 95 X 20 MM. DIAG. 2.21 9546.18376,756781,5"/>
    <s v="4210033 "/>
    <n v="432530018"/>
    <s v="BIEN"/>
    <s v="Común"/>
    <x v="0"/>
    <s v="Normalizado"/>
    <s v="SUBASTA INVERSA ELECTRÓNICA"/>
    <s v="BOCIN SUPERIOR DE BRONCE DE 112 X 105 X 95 X 20 MM. DIAG. 2.21 9546."/>
    <n v="18"/>
    <n v="376.75"/>
    <n v="6781.5"/>
    <s v="2, 3"/>
    <x v="2"/>
    <s v="LARCO DIMARY"/>
    <n v="22725"/>
    <x v="3"/>
    <m/>
    <m/>
    <s v="Publicado 27 octubre 2021 ; SERCOP suspende por presentar 1 sóla oferta"/>
    <m/>
    <m/>
    <n v="0"/>
    <m/>
    <m/>
    <m/>
    <m/>
    <m/>
    <m/>
  </r>
  <r>
    <x v="3"/>
    <m/>
    <n v="1830"/>
    <s v="SI"/>
    <s v="TERMINAL DE AL. CABLE PLANCHA APERNADO COND. 350 600 MCM, 0 GRD, 4P150456750"/>
    <s v="4100031 "/>
    <n v="462110521"/>
    <s v="BIEN"/>
    <s v="Común"/>
    <x v="0"/>
    <s v="Normalizado"/>
    <s v="SUBASTA INVERSA ELECTRÓNICA"/>
    <s v="TERMINAL DE AL. CABLE PLANCHA APERNADO COND. 350 600 MCM, 0 GRD, 4P"/>
    <n v="150"/>
    <n v="45"/>
    <m/>
    <s v="2, 3"/>
    <x v="1"/>
    <m/>
    <m/>
    <x v="1"/>
    <m/>
    <m/>
    <m/>
    <m/>
    <m/>
    <n v="0"/>
    <s v="ELIMINADO"/>
    <n v="138"/>
    <d v="2021-10-29T00:00:00"/>
    <m/>
    <m/>
    <m/>
  </r>
  <r>
    <x v="3"/>
    <m/>
    <n v="1831"/>
    <s v="SI"/>
    <s v="PACKING  DITTO  COPPER ASBESTS DE 170 X 170 MM, ESP 2.3 MM. REF. 636 014445,936613,92"/>
    <s v="4220331 "/>
    <n v="369800023"/>
    <s v="BIEN"/>
    <s v="Común"/>
    <x v="0"/>
    <s v="Normalizado"/>
    <s v="SUBASTA INVERSA ELECTRÓNICA"/>
    <s v="PACKING  DITTO  COPPER ASBESTS DE 170 X 170 MM, ESP 2.3 MM. REF. 636 0"/>
    <n v="144"/>
    <n v="45.93"/>
    <n v="6613.92"/>
    <s v="2, 3"/>
    <x v="2"/>
    <s v="ANDRADE OLGA"/>
    <n v="22726"/>
    <x v="3"/>
    <m/>
    <m/>
    <s v="Adjudicado -Registro de contrato (PORTAL)"/>
    <m/>
    <m/>
    <n v="0"/>
    <m/>
    <m/>
    <m/>
    <m/>
    <m/>
    <m/>
  </r>
  <r>
    <x v="3"/>
    <m/>
    <n v="1832"/>
    <s v="SI"/>
    <s v="CABLE FTP CAT 5E NEGRO  BOBINA  .18003,356030"/>
    <s v="4100031 "/>
    <n v="463400002"/>
    <s v="BIEN"/>
    <s v="Común"/>
    <x v="0"/>
    <s v="Normalizado"/>
    <s v="ÍNFIMA CUANTÍA"/>
    <s v="CABLE FTP CAT 5E NEGRO  BOBINA  ."/>
    <n v="1800"/>
    <n v="3.35"/>
    <n v="6030"/>
    <s v="2, 3"/>
    <x v="2"/>
    <s v="LOPEZ PABLO"/>
    <n v="22862"/>
    <x v="3"/>
    <d v="2021-10-19T00:00:00"/>
    <m/>
    <s v="entrega de ofertas 16 de noviembre "/>
    <n v="1800"/>
    <n v="3.35"/>
    <n v="6030"/>
    <s v="MODIFICADO"/>
    <n v="113"/>
    <m/>
    <m/>
    <m/>
    <m/>
  </r>
  <r>
    <x v="3"/>
    <m/>
    <n v="1833"/>
    <s v="SI"/>
    <s v="TERMINAL DE AL. CABLE PLANCHA APERNADO COND.  600 900 MCM, 0 GRD, 4P120506000"/>
    <s v="4100031 "/>
    <n v="4299905229"/>
    <s v="BIEN"/>
    <s v="Común"/>
    <x v="0"/>
    <s v="Normalizado"/>
    <s v="ÍNFIMA CUANTÍA"/>
    <s v="TERMINAL DE AL. CABLE PLANCHA APERNADO COND.  600 900 MCM, 0 GRD, 4P"/>
    <n v="120"/>
    <n v="50"/>
    <m/>
    <s v="2, 3"/>
    <x v="1"/>
    <m/>
    <m/>
    <x v="1"/>
    <m/>
    <m/>
    <m/>
    <m/>
    <m/>
    <n v="0"/>
    <s v="ELIMINADO"/>
    <n v="138"/>
    <d v="2021-10-29T00:00:00"/>
    <m/>
    <m/>
    <m/>
  </r>
  <r>
    <x v="3"/>
    <m/>
    <n v="1834"/>
    <s v="SI"/>
    <s v="TERMINAL DE AL. CABLE PLANCHA APERNADO COND.  600 900 MCM, 0 GRD, 2P120506000"/>
    <s v="4100031 "/>
    <n v="462110521"/>
    <s v="BIEN"/>
    <s v="Común"/>
    <x v="0"/>
    <s v="Normalizado"/>
    <s v="ÍNFIMA CUANTÍA"/>
    <s v="TERMINAL DE AL. CABLE PLANCHA APERNADO COND.  600 900 MCM, 0 GRD, 2P"/>
    <n v="120"/>
    <n v="50"/>
    <m/>
    <s v="2, 3"/>
    <x v="1"/>
    <m/>
    <m/>
    <x v="1"/>
    <m/>
    <m/>
    <m/>
    <m/>
    <m/>
    <n v="0"/>
    <s v="ELIMINADO"/>
    <n v="138"/>
    <d v="2021-10-29T00:00:00"/>
    <m/>
    <m/>
    <m/>
  </r>
  <r>
    <x v="3"/>
    <m/>
    <n v="1835"/>
    <s v="SI"/>
    <s v="AMOLADORA INALAMBRICA DISCO DE 4 1 26994,975969,82"/>
    <s v="1210120147100110 4300031 "/>
    <n v="442160111"/>
    <s v="BIEN"/>
    <s v="Común"/>
    <x v="1"/>
    <s v="Normalizado"/>
    <s v="ÍNFIMA CUANTÍA"/>
    <s v="AMOLADORA INALAMBRICA DISCO DE 4 1 2"/>
    <n v="3"/>
    <n v="913.82"/>
    <n v="2741.46"/>
    <n v="3"/>
    <x v="1"/>
    <s v="URBANO MARGARITA"/>
    <n v="22950"/>
    <x v="2"/>
    <m/>
    <m/>
    <m/>
    <n v="3"/>
    <n v="913.82"/>
    <n v="2741.46"/>
    <s v="MODIFICADO"/>
    <s v="32 0106"/>
    <d v="2021-10-26T00:00:00"/>
    <m/>
    <m/>
    <m/>
  </r>
  <r>
    <x v="3"/>
    <m/>
    <n v="1836"/>
    <s v="SI"/>
    <s v="MOTOGUADANIA CON MOTOR DE 2 TIEMPOS, 3,8 HP, 57,1 CC,  DESBROZADORA DE414625848"/>
    <s v="4210033 "/>
    <n v="441100217"/>
    <s v="BIEN"/>
    <s v="Común"/>
    <x v="0"/>
    <s v="Normalizado"/>
    <s v="ÍNFIMA CUANTÍA"/>
    <s v="MOTOGUADANIA CON MOTOR DE 2 TIEMPOS, 3,8 HP, 57,1 CC,  DESBROZADORA DE"/>
    <n v="4"/>
    <n v="1462"/>
    <m/>
    <s v="1, 2"/>
    <x v="1"/>
    <m/>
    <m/>
    <x v="1"/>
    <m/>
    <m/>
    <m/>
    <m/>
    <m/>
    <n v="0"/>
    <s v="ELIMINADO"/>
    <n v="110"/>
    <d v="2021-10-27T00:00:00"/>
    <m/>
    <m/>
    <m/>
  </r>
  <r>
    <x v="3"/>
    <m/>
    <n v="1837"/>
    <s v="SI"/>
    <s v="CABLE DE CONTROL DE CU, CABLEADO, 600 V, TC THHN , 2 X 12 AWG, 19 HILO20002,95800"/>
    <s v="4300031 "/>
    <n v="463400112"/>
    <s v="BIEN"/>
    <s v="Común"/>
    <x v="0"/>
    <s v="Normalizado"/>
    <s v="ÍNFIMA CUANTÍA"/>
    <s v="CABLE DE CONTROL DE CU, CABLEADO, 600 V, TC THHN , 2 X 12 AWG, 19 HILO"/>
    <n v="2000"/>
    <n v="2.9"/>
    <n v="5800"/>
    <s v="1, 2"/>
    <x v="2"/>
    <s v="MUÑOZ ANDREA"/>
    <n v="22504"/>
    <x v="3"/>
    <m/>
    <m/>
    <s v="Adjudicado - registro de contrato "/>
    <m/>
    <m/>
    <n v="0"/>
    <m/>
    <m/>
    <m/>
    <m/>
    <m/>
    <m/>
  </r>
  <r>
    <x v="3"/>
    <m/>
    <n v="1838"/>
    <s v="SI"/>
    <s v="EQUIPO DE CORTOCIRCUITO PUESTA A TIERRA 24 A 63 KV22708,045416,08"/>
    <s v="4210037 "/>
    <n v="4817001110"/>
    <s v="BIEN"/>
    <s v="Común"/>
    <x v="0"/>
    <s v="Normalizado"/>
    <s v="ÍNFIMA CUANTÍA"/>
    <s v="EQUIPO DE CORTOCIRCUITO PUESTA A TIERRA 24 A 63 KV"/>
    <n v="2"/>
    <n v="2708.04"/>
    <m/>
    <s v="2, 3"/>
    <x v="1"/>
    <m/>
    <m/>
    <x v="1"/>
    <m/>
    <m/>
    <m/>
    <m/>
    <m/>
    <n v="0"/>
    <s v="ELIMINADO"/>
    <n v="110"/>
    <d v="2021-10-27T00:00:00"/>
    <m/>
    <m/>
    <m/>
  </r>
  <r>
    <x v="3"/>
    <m/>
    <n v="1839"/>
    <s v="SI"/>
    <s v="SERVICIO CAMBIO DE PARTES Y ACCESORIOS DE TORNO PARALELO153755375"/>
    <s v="4210057"/>
    <n v="871590811"/>
    <s v="SERVICIO"/>
    <s v="Común"/>
    <x v="0"/>
    <s v="Normalizado"/>
    <s v="ÍNFIMA CUANTÍA"/>
    <s v="SERVICIO CAMBIO DE PARTES Y ACCESORIOS DE TORNO PARALELO"/>
    <n v="1"/>
    <n v="5375"/>
    <n v="5375"/>
    <n v="3"/>
    <x v="1"/>
    <s v="URBANO MARGARITA"/>
    <n v="5488"/>
    <x v="2"/>
    <m/>
    <m/>
    <m/>
    <m/>
    <m/>
    <n v="0"/>
    <s v="MODIFICADO"/>
    <s v="163  0115"/>
    <d v="2021-10-27T00:00:00"/>
    <m/>
    <m/>
    <m/>
  </r>
  <r>
    <x v="3"/>
    <m/>
    <n v="1840"/>
    <s v="SI"/>
    <s v="SOLDADORA ELECTRICA MULTIPROCESOS TRIFASICA, 225-2250 A, CON ELECTRODO REVESTIDO15314,025314,02"/>
    <s v="1210120147100110"/>
    <n v="442400511"/>
    <s v="BIEN"/>
    <s v="Común"/>
    <x v="1"/>
    <m/>
    <s v="SUBASTA INVERSA ELECTRÓNICA"/>
    <s v="SOLDADORA ELECTRICA MULTIPROCESOS TRIFASICA, 225- 2250 A, CON ELECTRODO REVESTIDO"/>
    <s v="1"/>
    <n v="5314.02"/>
    <n v="5314.02"/>
    <s v="2, 3"/>
    <x v="2"/>
    <s v="MUÑOZ ANDREA"/>
    <n v="23033"/>
    <x v="2"/>
    <m/>
    <m/>
    <m/>
    <n v="1"/>
    <n v="5314.02"/>
    <n v="5314.02"/>
    <s v="INCLUSIÓN"/>
    <n v="102"/>
    <m/>
    <m/>
    <m/>
    <m/>
  </r>
  <r>
    <x v="3"/>
    <m/>
    <n v="1841"/>
    <s v="SI"/>
    <s v="CABLE DE COBRE SECCION CIRCULAR 2 X 12 AWG, XLPE, 600 V. APANTALLADO18002,95220"/>
    <s v="121031914750340 "/>
    <n v="463400112"/>
    <s v="BIEN"/>
    <s v="Común"/>
    <x v="1"/>
    <s v="Normalizado"/>
    <s v="ÍNFIMA CUANTÍA"/>
    <s v="CABLE DE COBRE SECCION CIRCULAR 2 X 12 AWG, XLPE, 600 V. APANTALLADO"/>
    <n v="1800"/>
    <n v="2.9"/>
    <n v="5220"/>
    <s v="1, 2"/>
    <x v="2"/>
    <s v="MUÑOZ ANDREA"/>
    <n v="22504"/>
    <x v="3"/>
    <m/>
    <m/>
    <s v="Adjudicado - registro de contrato "/>
    <m/>
    <m/>
    <n v="0"/>
    <m/>
    <m/>
    <m/>
    <m/>
    <m/>
    <m/>
  </r>
  <r>
    <x v="3"/>
    <m/>
    <n v="1842"/>
    <s v="SI"/>
    <s v="DESMALEZADORA TIPO MOCHILA FLEXIBLE DE 44,3 CC.2,1KW 12500 C U RPM.41294,145176,56"/>
    <s v="4210037 "/>
    <n v="442310113"/>
    <s v="BIEN"/>
    <s v="Común"/>
    <x v="0"/>
    <s v="Normalizado"/>
    <s v="ÍNFIMA CUANTÍA"/>
    <s v="DESMALEZADORA TIPO MOCHILA FLEXIBLE DE 44,3 CC.2,1KW 12500 C U RPM."/>
    <n v="4"/>
    <n v="1294.1400000000001"/>
    <n v="5176.5600000000004"/>
    <s v="1, 2"/>
    <x v="1"/>
    <m/>
    <m/>
    <x v="0"/>
    <m/>
    <m/>
    <m/>
    <m/>
    <m/>
    <n v="0"/>
    <m/>
    <m/>
    <m/>
    <m/>
    <m/>
    <m/>
  </r>
  <r>
    <x v="3"/>
    <m/>
    <n v="1843"/>
    <s v="SI"/>
    <s v="ACEITE LUBRICANTE PARA_x000a_CENTRIFUGADORA DE CRUDO8062,945035,2"/>
    <s v="4220338"/>
    <n v="333800221"/>
    <s v="BIEN"/>
    <s v="Común"/>
    <x v="0"/>
    <m/>
    <s v="SUBASTA INVERSA ELECTRÓNICA"/>
    <s v="ACEITE LUBRICANTE PARA_x000a_CENTRIFUGADORA DE CRUDO"/>
    <n v="80"/>
    <n v="62.94"/>
    <n v="5035.2"/>
    <s v="2, 3"/>
    <x v="2"/>
    <s v="LARCO DIMARY"/>
    <n v="22777"/>
    <x v="3"/>
    <m/>
    <m/>
    <s v="08 noviembre 2021, se solicita  a Procuraduría la Resolución de Adjudicación"/>
    <m/>
    <m/>
    <n v="0"/>
    <s v="INCLUSIÓN"/>
    <n v="106"/>
    <m/>
    <m/>
    <m/>
    <m/>
  </r>
  <r>
    <x v="3"/>
    <m/>
    <n v="1844"/>
    <s v="SI"/>
    <s v="SERVICIO DE LIMPIEZA DE DUCTOS, Y REJILLAS DE LOS DRENAJES DE LA CENTRAL DE GENERACION150005000"/>
    <s v="4220359"/>
    <n v="543200614"/>
    <s v="SERVICIO"/>
    <s v="Común"/>
    <x v="0"/>
    <s v="Normalizado"/>
    <s v="ÍNFIMA CUANTÍA"/>
    <s v="SERVICIO DE LIMPIEZA DE DUCTOS, Y REJILLAS DE LOS DRENAJES DE LA CENTRAL DE GENERACION"/>
    <n v="1"/>
    <n v="5000"/>
    <m/>
    <s v="2, 3"/>
    <x v="1"/>
    <m/>
    <m/>
    <x v="1"/>
    <m/>
    <m/>
    <m/>
    <m/>
    <m/>
    <n v="0"/>
    <s v="ELIMINADO"/>
    <n v="110"/>
    <d v="2021-10-27T00:00:00"/>
    <m/>
    <m/>
    <m/>
  </r>
  <r>
    <x v="3"/>
    <m/>
    <n v="1845"/>
    <s v="SI"/>
    <s v="CABLE DE CU. CONCENTRICO, CABLEADO, 600 V, ST, 3 X 16 AWG, 7 HILOS12004,144968"/>
    <s v="4210031 "/>
    <n v="4634001615"/>
    <s v="BIEN"/>
    <s v="Común"/>
    <x v="0"/>
    <s v="Normalizado"/>
    <s v="SUBASTA INVERSA ELECTRÓNICA"/>
    <s v="CABLE DE CU. CONCENTRICO, CABLEADO, 600 V, ST, 3 X 16 AWG, 7 HILOS"/>
    <n v="1200"/>
    <n v="4.1399999999999997"/>
    <m/>
    <s v="2, 3"/>
    <x v="1"/>
    <m/>
    <m/>
    <x v="1"/>
    <m/>
    <m/>
    <m/>
    <m/>
    <m/>
    <n v="0"/>
    <s v="ELIMINADO"/>
    <s v="106  0110"/>
    <d v="2021-10-27T00:00:00"/>
    <m/>
    <m/>
    <m/>
  </r>
  <r>
    <x v="3"/>
    <m/>
    <n v="1846"/>
    <s v="SI"/>
    <s v="TERMINAL DE AL. CABLE PLANCHA APERNADO COND. 900 1.250 MCM, 0 GRD90554950"/>
    <s v="4100031 "/>
    <n v="462110521"/>
    <s v="BIEN"/>
    <s v="Común"/>
    <x v="0"/>
    <s v="Normalizado"/>
    <s v="ÍNFIMA CUANTÍA"/>
    <s v="TERMINAL DE AL. CABLE PLANCHA APERNADO COND. 900 1.250 MCM, 0 GRD"/>
    <n v="90"/>
    <n v="55"/>
    <m/>
    <s v="2, 3"/>
    <x v="1"/>
    <m/>
    <m/>
    <x v="1"/>
    <m/>
    <m/>
    <m/>
    <m/>
    <m/>
    <n v="0"/>
    <s v="ELIMINADO"/>
    <n v="138"/>
    <d v="2021-10-29T00:00:00"/>
    <m/>
    <m/>
    <m/>
  </r>
  <r>
    <x v="3"/>
    <m/>
    <n v="1847"/>
    <s v="SI"/>
    <s v="TERMINAL DE AL. CABLE PLANCHA APERNADO COND. 900   1250 MCM, 0 GRD, 2P90554950"/>
    <s v="4100031 "/>
    <n v="462110521"/>
    <s v="BIEN"/>
    <s v="Común"/>
    <x v="0"/>
    <s v="Normalizado"/>
    <s v="ÍNFIMA CUANTÍA"/>
    <s v="TERMINAL DE AL. CABLE PLANCHA APERNADO COND. 900   1250 MCM, 0 GRD, 2P"/>
    <n v="90"/>
    <n v="55"/>
    <m/>
    <s v="2, 3"/>
    <x v="1"/>
    <m/>
    <m/>
    <x v="1"/>
    <m/>
    <m/>
    <m/>
    <m/>
    <m/>
    <n v="0"/>
    <s v="ELIMINADO"/>
    <n v="138"/>
    <d v="2021-10-29T00:00:00"/>
    <m/>
    <m/>
    <m/>
  </r>
  <r>
    <x v="3"/>
    <m/>
    <n v="1848"/>
    <s v="SI"/>
    <s v="ODF MULTIMODO DE 24 PUERTOS LC  COMPLETO PARA RACK DE 19 Pulg.143504900"/>
    <s v="4100031 "/>
    <n v="452800043"/>
    <s v="BIEN"/>
    <s v="Común"/>
    <x v="0"/>
    <s v="Normalizado"/>
    <s v="ÍNFIMA CUANTÍA"/>
    <s v="ODF MULTIMODO DE 24 PUERTOS LC  COMPLETO PARA RACK DE 19 Pulg."/>
    <n v="14"/>
    <n v="350"/>
    <n v="4900"/>
    <s v="2, 3"/>
    <x v="2"/>
    <s v="LOPEZ PABLO"/>
    <n v="22862"/>
    <x v="3"/>
    <d v="2021-10-19T00:00:00"/>
    <m/>
    <s v="entrega de ofertas 16 de noviembre "/>
    <n v="14"/>
    <n v="350"/>
    <n v="4900"/>
    <s v="MODIFICADO"/>
    <n v="113"/>
    <m/>
    <m/>
    <m/>
    <m/>
  </r>
  <r>
    <x v="3"/>
    <m/>
    <n v="1849"/>
    <s v="SI"/>
    <s v="PROYECTOR DE VIDEO  BRILLO 3000 LUMENS, RESOLUCIÓN  XGA412004800"/>
    <s v="1210120147100110 "/>
    <n v="483231012"/>
    <s v="BIEN"/>
    <s v="Común"/>
    <x v="1"/>
    <s v="Normalizado"/>
    <s v="ÍNFIMA CUANTÍA"/>
    <s v="PROYECTOR DE VIDEO  BRILLO 3000 LUMENS, RESOLUCIÓN  XGA"/>
    <n v="4"/>
    <n v="1200"/>
    <n v="4800"/>
    <s v="2, 3"/>
    <x v="1"/>
    <m/>
    <m/>
    <x v="0"/>
    <m/>
    <m/>
    <m/>
    <m/>
    <m/>
    <n v="0"/>
    <m/>
    <m/>
    <m/>
    <m/>
    <m/>
    <m/>
  </r>
  <r>
    <x v="3"/>
    <m/>
    <n v="1850"/>
    <s v="SI"/>
    <s v="TALADRO INDUSTRIAL DE PEDESTAL,_x000a_FRESADOR DE 1.1 KW, 220 V, 1720_x000a_RPM147044704"/>
    <s v="1210120147100110"/>
    <n v="442140011"/>
    <s v="BIEN"/>
    <s v="Común"/>
    <x v="1"/>
    <m/>
    <s v="SUBASTA INVERSA ELECTRÓNICA"/>
    <s v="TALADRO INDUSTRIAL DE PEDESTAL,_x000a_FRESADOR DE 1.1 KW, 220 V, 1720_x000a_RPM"/>
    <s v="1"/>
    <n v="4704"/>
    <n v="4704"/>
    <s v="2, 3"/>
    <x v="1"/>
    <m/>
    <m/>
    <x v="0"/>
    <m/>
    <m/>
    <m/>
    <m/>
    <m/>
    <n v="0"/>
    <s v="INCLUSIÓN"/>
    <n v="102"/>
    <m/>
    <m/>
    <m/>
    <m/>
  </r>
  <r>
    <x v="3"/>
    <m/>
    <n v="1851"/>
    <s v="SI"/>
    <s v="ANTICORROSIVO Y ANTI INCRUSTANTE A BASE DE FOSFONATOS Y POLIMEROS33001,414653"/>
    <s v="4220331 "/>
    <n v="354300211"/>
    <s v="BIEN"/>
    <s v="Común"/>
    <x v="0"/>
    <s v="Normalizado"/>
    <s v="ÍNFIMA CUANTÍA"/>
    <s v="ANTICORROSIVO Y ANTI INCRUSTANTE A BASE DE FOSFONATOS Y POLIMEROS"/>
    <n v="3300"/>
    <n v="1.41"/>
    <n v="4653"/>
    <s v="2, 3"/>
    <x v="1"/>
    <m/>
    <m/>
    <x v="0"/>
    <m/>
    <m/>
    <m/>
    <m/>
    <m/>
    <n v="0"/>
    <m/>
    <m/>
    <m/>
    <m/>
    <m/>
    <m/>
  </r>
  <r>
    <x v="3"/>
    <m/>
    <n v="1852"/>
    <s v="SI"/>
    <s v="GRILLETE DE ACERO TIPO LIRA DE 5 8 Pulg.30015,434629"/>
    <s v="4100031 "/>
    <n v="429910113"/>
    <s v="BIEN"/>
    <s v="Común"/>
    <x v="0"/>
    <s v="Normalizado"/>
    <s v="ÍNFIMA CUANTÍA"/>
    <s v="GRILLETE DE ACERO TIPO LIRA DE 5 8 Pulg."/>
    <n v="300"/>
    <n v="15.43"/>
    <m/>
    <s v="2, 3"/>
    <x v="1"/>
    <m/>
    <m/>
    <x v="1"/>
    <m/>
    <m/>
    <m/>
    <m/>
    <m/>
    <n v="0"/>
    <s v="ELIMINADO"/>
    <n v="138"/>
    <d v="2021-10-29T00:00:00"/>
    <m/>
    <m/>
    <m/>
  </r>
  <r>
    <x v="3"/>
    <m/>
    <n v="1853"/>
    <s v="SI"/>
    <s v="CABLE DE COBRE.  SECCION CIRCULAR 2 X 10 AWG, XLPE, 600 V. APANTALLADO12003,854620"/>
    <s v="121031914750340 "/>
    <n v="463400112"/>
    <s v="BIEN"/>
    <s v="Común"/>
    <x v="1"/>
    <s v="Normalizado"/>
    <s v="ÍNFIMA CUANTÍA"/>
    <s v="CABLE DE COBRE.  SECCION CIRCULAR 2 X 10 AWG, XLPE, 600 V. APANTALLADO"/>
    <n v="1200"/>
    <n v="3.85"/>
    <n v="4620"/>
    <s v="1, 2"/>
    <x v="2"/>
    <s v="MUÑOZ ANDREA"/>
    <n v="22504"/>
    <x v="3"/>
    <m/>
    <m/>
    <s v="Adjudicado - registro de contrato "/>
    <m/>
    <m/>
    <n v="0"/>
    <m/>
    <m/>
    <m/>
    <m/>
    <m/>
    <m/>
  </r>
  <r>
    <x v="3"/>
    <m/>
    <n v="1854"/>
    <s v="SI"/>
    <s v="PIG TAIL SC MONOMODO38411,44377,6"/>
    <s v="4100031 "/>
    <n v="452800046"/>
    <s v="BIEN"/>
    <s v="Común"/>
    <x v="0"/>
    <s v="Normalizado"/>
    <s v="ÍNFIMA CUANTÍA"/>
    <s v="PIG TAIL SC MONOMODO"/>
    <n v="384"/>
    <n v="11.4"/>
    <n v="4377.6000000000004"/>
    <s v="1, 2"/>
    <x v="2"/>
    <m/>
    <n v="22638"/>
    <x v="3"/>
    <m/>
    <m/>
    <s v="20 septiembre 2021 se notifica al administrador del contrato el estado de proceso en Ejecución del contrato para que continue la etapa contractual"/>
    <m/>
    <m/>
    <n v="0"/>
    <m/>
    <m/>
    <m/>
    <m/>
    <m/>
    <m/>
  </r>
  <r>
    <x v="3"/>
    <m/>
    <n v="1855"/>
    <s v="SI"/>
    <s v="PODADORA EN ALTURA, CILINDRADA 36.3 CM3, 1.4 KW, 7.82 KG. LONG. EQUIPO41048,924195,68"/>
    <s v="4210037 "/>
    <n v="441100311"/>
    <s v="BIEN"/>
    <s v="Común"/>
    <x v="0"/>
    <s v="Normalizado"/>
    <s v="ÍNFIMA CUANTÍA"/>
    <s v="PODADORA EN ALTURA, CILINDRADA 36.3 CM3, 1.4 KW, 7.82 KG. LONG. EQUIPO"/>
    <n v="4"/>
    <n v="1048.92"/>
    <m/>
    <s v="1, 2"/>
    <x v="1"/>
    <m/>
    <m/>
    <x v="1"/>
    <m/>
    <m/>
    <m/>
    <m/>
    <m/>
    <n v="0"/>
    <s v="ELIMINADO"/>
    <n v="110"/>
    <d v="2021-10-27T00:00:00"/>
    <m/>
    <m/>
    <m/>
  </r>
  <r>
    <x v="3"/>
    <m/>
    <n v="1856"/>
    <s v="SI"/>
    <s v="MOTOSIERRA CILINDRADA 91,6 CC,ESPADA 50 CM CAPACIDAD DE CORTE 30 Pulg. CARR41030,44121,6"/>
    <s v="4210037 "/>
    <n v="442220016"/>
    <s v="BIEN"/>
    <s v="Común"/>
    <x v="0"/>
    <s v="Normalizado"/>
    <s v="ÍNFIMA CUANTÍA"/>
    <s v="MOTOSIERRA CILINDRADA 91,6 CC,ESPADA 50 CM CAPACIDAD DE CORTE 30 Pulg. CARR"/>
    <n v="4"/>
    <n v="1030.4000000000001"/>
    <m/>
    <s v="1, 2"/>
    <x v="1"/>
    <m/>
    <m/>
    <x v="1"/>
    <m/>
    <m/>
    <m/>
    <m/>
    <m/>
    <n v="0"/>
    <s v="ELIMINADO"/>
    <n v="110"/>
    <d v="2021-10-27T00:00:00"/>
    <m/>
    <m/>
    <m/>
  </r>
  <r>
    <x v="3"/>
    <m/>
    <n v="1857"/>
    <s v="SI"/>
    <s v="RETENEDOR TIPO  Pulg.U Pulg., DIAM. INT. 120 MM, DIAM. EXT. 150 MM, PARA EJES DE20201,64032"/>
    <s v="4210033 "/>
    <n v="491290936"/>
    <s v="BIEN"/>
    <s v="Común"/>
    <x v="0"/>
    <s v="Normalizado"/>
    <s v="ÍNFIMA CUANTÍA"/>
    <s v="RETENEDOR TIPO  Pulg.U Pulg., DIAM. INT. 120 MM, DIAM. EXT. 150 MM, PARA EJES DE"/>
    <n v="20"/>
    <n v="201.6"/>
    <n v="4032"/>
    <s v="2, 3"/>
    <x v="2"/>
    <s v="GUEVARA JOHANA"/>
    <n v="22910"/>
    <x v="7"/>
    <m/>
    <m/>
    <m/>
    <n v="20"/>
    <n v="201.6"/>
    <n v="4032"/>
    <m/>
    <m/>
    <m/>
    <m/>
    <m/>
    <m/>
  </r>
  <r>
    <x v="3"/>
    <m/>
    <n v="1858"/>
    <s v="SI"/>
    <s v="SERVICIO REPARACIÓN DE CABEZOTE140004000"/>
    <s v="4220357"/>
    <n v="871590012"/>
    <s v="SERVICIO"/>
    <s v="Común"/>
    <x v="0"/>
    <s v="Normalizado"/>
    <s v="ÍNFIMA CUANTÍA"/>
    <s v="SERVICIO REPARACIÓN DE CABEZOTE"/>
    <n v="1"/>
    <n v="4000"/>
    <m/>
    <s v="2, 3"/>
    <x v="1"/>
    <m/>
    <m/>
    <x v="1"/>
    <m/>
    <m/>
    <m/>
    <m/>
    <m/>
    <n v="0"/>
    <s v="ELIMINADO"/>
    <n v="110"/>
    <d v="2021-10-27T00:00:00"/>
    <m/>
    <m/>
    <m/>
  </r>
  <r>
    <x v="3"/>
    <m/>
    <n v="1860"/>
    <s v="SI"/>
    <s v="ROTOMARTILLO D25501 SDS MAX 12A21909,853819,7"/>
    <s v="1210120147100110 4300031 "/>
    <n v="442310017"/>
    <s v="BIEN"/>
    <s v="Común"/>
    <x v="1"/>
    <s v="Normalizado"/>
    <s v="ÍNFIMA CUANTÍA"/>
    <s v="ROTOMARTILLO D25501 SDS MAX 12A"/>
    <n v="1"/>
    <n v="637.71"/>
    <n v="637.71"/>
    <n v="3"/>
    <x v="2"/>
    <s v="URBANO MARGARITA"/>
    <n v="22950"/>
    <x v="2"/>
    <m/>
    <m/>
    <m/>
    <n v="1"/>
    <n v="637.71"/>
    <n v="637.71"/>
    <s v="MODIFICADO"/>
    <s v="32 0106"/>
    <d v="2021-10-26T00:00:00"/>
    <m/>
    <m/>
    <m/>
  </r>
  <r>
    <x v="3"/>
    <m/>
    <n v="1862"/>
    <s v="SI"/>
    <s v="MOTOSIERRA 36 CC, MOTOR A GASOLINA 2 TIEMPOS, LARGO DE LA ESPADA 14 Pulg., 49053620"/>
    <s v="4210033 "/>
    <n v="442220016"/>
    <s v="BIEN"/>
    <s v="Común"/>
    <x v="0"/>
    <s v="Normalizado"/>
    <s v="ÍNFIMA CUANTÍA"/>
    <s v="MOTOSIERRA 36 CC, MOTOR A GASOLINA 2 TIEMPOS, LARGO DE LA ESPADA 14 Pulg., "/>
    <n v="4"/>
    <n v="905"/>
    <m/>
    <s v="1, 2"/>
    <x v="1"/>
    <m/>
    <m/>
    <x v="1"/>
    <m/>
    <m/>
    <m/>
    <m/>
    <m/>
    <n v="0"/>
    <s v="ELIMINADO"/>
    <n v="110"/>
    <d v="2021-10-27T00:00:00"/>
    <m/>
    <m/>
    <m/>
  </r>
  <r>
    <x v="3"/>
    <m/>
    <n v="1863"/>
    <s v="SI"/>
    <s v="LIMPIADOR Y DESENGRASANTE ELECTRICO DE EVAPORACION INMEDIATA8542,563617,6"/>
    <s v="4210031 "/>
    <n v="353220012"/>
    <s v="BIEN"/>
    <s v="Común"/>
    <x v="0"/>
    <s v="Normalizado"/>
    <s v="ÍNFIMA CUANTÍA"/>
    <s v="LIMPIADOR Y DESENGRASANTE ELECTRICO DE EVAPORACION INMEDIATA"/>
    <n v="85"/>
    <n v="42.56"/>
    <m/>
    <s v="2, 3"/>
    <x v="1"/>
    <m/>
    <m/>
    <x v="1"/>
    <m/>
    <m/>
    <m/>
    <m/>
    <m/>
    <n v="0"/>
    <s v="ELIMINADO"/>
    <n v="110"/>
    <d v="2021-10-27T00:00:00"/>
    <m/>
    <m/>
    <m/>
  </r>
  <r>
    <x v="3"/>
    <m/>
    <n v="1865"/>
    <s v="SI"/>
    <s v="CAÑÓN CONTRA INCENDIOS218003600"/>
    <n v="1210120147100110"/>
    <n v="439230318"/>
    <s v="BIEN"/>
    <s v="Común"/>
    <x v="0"/>
    <s v="Normalizado"/>
    <s v="ÍNFIMA CUANTÍA"/>
    <s v="CAÑÓN CONTRA INCENDIOS"/>
    <n v="2"/>
    <n v="1800"/>
    <n v="3600"/>
    <n v="3"/>
    <x v="1"/>
    <m/>
    <m/>
    <x v="0"/>
    <m/>
    <m/>
    <m/>
    <m/>
    <m/>
    <n v="0"/>
    <s v="MODIFICADO"/>
    <n v="168"/>
    <d v="2021-11-05T00:00:00"/>
    <m/>
    <m/>
    <m/>
  </r>
  <r>
    <x v="3"/>
    <m/>
    <n v="1866"/>
    <s v="SI"/>
    <s v="BROCAS DE ACERO RAPIDO, MILIMETRICA, JUEGO DE 39 PIEZAS, DE 3 A 30 MM7495,153466,05"/>
    <s v="4210037 4220337 "/>
    <n v="444610021"/>
    <s v="BIEN"/>
    <s v="Común"/>
    <x v="0"/>
    <s v="Normalizado"/>
    <s v="ÍNFIMA CUANTÍA"/>
    <s v="BROCAS DE ACERO RAPIDO, MILIMETRICA, JUEGO DE 39 PIEZAS, DE 3 A 30 MM"/>
    <n v="7"/>
    <n v="495.15"/>
    <m/>
    <s v="2, 3"/>
    <x v="1"/>
    <m/>
    <m/>
    <x v="1"/>
    <m/>
    <m/>
    <m/>
    <m/>
    <m/>
    <n v="0"/>
    <s v="ELIMINADO"/>
    <n v="110"/>
    <d v="2021-10-27T00:00:00"/>
    <m/>
    <m/>
    <m/>
  </r>
  <r>
    <x v="3"/>
    <m/>
    <n v="1868"/>
    <s v="SI"/>
    <s v="CALIBRADOR DE PROCESOS MULTIFUNCIÓN DE PRECISIÓN13246,883246,88"/>
    <s v="1210120147100110 "/>
    <n v="482650321"/>
    <s v="BIEN"/>
    <s v="Común"/>
    <x v="1"/>
    <s v="Normalizado"/>
    <s v="ÍNFIMA CUANTÍA"/>
    <s v="CALIBRADOR DE PROCESOS MULTIFUNCIÓN DE PRECISIÓN"/>
    <n v="1"/>
    <n v="3180"/>
    <n v="3180"/>
    <n v="3"/>
    <x v="2"/>
    <s v="TIPANTA TANIA"/>
    <n v="22753"/>
    <x v="5"/>
    <m/>
    <m/>
    <s v="5 oct 2021: se devuelve al área requirente para reofrma al PAC _x000a_05/11/2021: DCP se devuelve para correcciones"/>
    <m/>
    <m/>
    <n v="0"/>
    <s v="MODIFICADO"/>
    <n v="106"/>
    <d v="2021-10-26T00:00:00"/>
    <m/>
    <m/>
    <m/>
  </r>
  <r>
    <x v="3"/>
    <m/>
    <n v="1869"/>
    <s v="SI"/>
    <s v="VARILLA DE ACERO CORRUGADO, SECCION CIRCULAR, 12 MM DE DIAMETRO20915,523243,68"/>
    <s v="4210031 "/>
    <n v="375500021"/>
    <s v="BIEN"/>
    <s v="Común"/>
    <x v="0"/>
    <s v="Normalizado"/>
    <s v="SUBASTA INVERSA ELECTRÓNICA"/>
    <s v="VARILLA DE ACERO CORRUGADO, SECCION CIRCULAR, 12 MM DE DIAMETRO"/>
    <n v="209"/>
    <n v="15.52"/>
    <n v="3243.68"/>
    <n v="3"/>
    <x v="1"/>
    <m/>
    <m/>
    <x v="0"/>
    <m/>
    <m/>
    <m/>
    <m/>
    <m/>
    <n v="0"/>
    <s v="MODIFICADO"/>
    <n v="18"/>
    <m/>
    <m/>
    <m/>
    <m/>
  </r>
  <r>
    <x v="3"/>
    <m/>
    <n v="1870"/>
    <s v="SI"/>
    <s v="POLIMERO COAGULANTE Y FLOCULANTE A BASE DE POLICLORURO DE ALUMINIO, PA55000,563080"/>
    <s v="4220331 "/>
    <n v="342304721"/>
    <s v="BIEN"/>
    <s v="Común"/>
    <x v="0"/>
    <s v="Normalizado"/>
    <s v="ÍNFIMA CUANTÍA"/>
    <s v="POLIMERO COAGULANTE Y FLOCULANTE A BASE DE POLICLORURO DE ALUMINIO, PA"/>
    <n v="5500"/>
    <n v="0.56000000000000005"/>
    <m/>
    <s v="2, 3"/>
    <x v="1"/>
    <m/>
    <m/>
    <x v="1"/>
    <m/>
    <m/>
    <m/>
    <m/>
    <m/>
    <n v="0"/>
    <s v="ELIMINADO"/>
    <n v="110"/>
    <d v="2021-10-27T00:00:00"/>
    <m/>
    <m/>
    <m/>
  </r>
  <r>
    <x v="3"/>
    <m/>
    <n v="1871"/>
    <s v="SI"/>
    <s v="CORONA DENTADA PARA CENTRIFUGADORA DE CRUDO215003000"/>
    <s v="4220331 "/>
    <n v="461310014"/>
    <s v="BIEN"/>
    <s v="Común"/>
    <x v="0"/>
    <s v="Normalizado"/>
    <s v="ÍNFIMA CUANTÍA"/>
    <s v="CORONA DENTADA PARA CENTRIFUGADORA DE CRUDO"/>
    <n v="2"/>
    <n v="1500"/>
    <n v="3000"/>
    <s v="2, 3"/>
    <x v="1"/>
    <s v="LARCO DIMARY"/>
    <n v="22924"/>
    <x v="2"/>
    <m/>
    <m/>
    <m/>
    <n v="2"/>
    <n v="1500"/>
    <n v="3000"/>
    <s v="MODIFICADO"/>
    <n v="163"/>
    <m/>
    <m/>
    <m/>
    <m/>
  </r>
  <r>
    <x v="3"/>
    <m/>
    <n v="1872"/>
    <s v="SI"/>
    <s v="REMACHADORA A BATERIA 12 V DC , 6 TONELADAS PARA CONDUCTOR 8 AWG   500129122912"/>
    <s v="4210037 "/>
    <n v="442310019"/>
    <s v="BIEN"/>
    <s v="Común"/>
    <x v="0"/>
    <s v="Normalizado"/>
    <s v="ÍNFIMA CUANTÍA"/>
    <s v="REMACHADORA A BATERIA 12 V DC , 6 TONELADAS PARA CONDUCTOR 8 AWG   500"/>
    <n v="1"/>
    <n v="2912"/>
    <m/>
    <s v="2, 3"/>
    <x v="1"/>
    <m/>
    <m/>
    <x v="1"/>
    <m/>
    <m/>
    <m/>
    <m/>
    <m/>
    <n v="0"/>
    <s v="ELIMINADO"/>
    <n v="110"/>
    <d v="2021-10-27T00:00:00"/>
    <m/>
    <m/>
    <m/>
  </r>
  <r>
    <x v="3"/>
    <m/>
    <n v="1873"/>
    <s v="SI"/>
    <s v="CAJA MULTIMEDIA DE 6 PUERTOS SC, COMPLETA CON PIGTAILS Y PITILLOS142002800"/>
    <s v="4100031 "/>
    <n v="452800043"/>
    <s v="BIEN"/>
    <s v="Común"/>
    <x v="0"/>
    <s v="Normalizado"/>
    <s v="ÍNFIMA CUANTÍA"/>
    <s v="CAJA MULTIMEDIA DE 6 PUERTOS SC, COMPLETA CON PIGTAILS Y PITILLOS"/>
    <n v="14"/>
    <n v="200"/>
    <n v="2800"/>
    <s v="1, 2"/>
    <x v="2"/>
    <m/>
    <n v="22638"/>
    <x v="3"/>
    <m/>
    <m/>
    <s v="20 septiembre 2021 se notifica al administrador del contrato el estado de proceso en Ejecución del contrato para que continue la etapa contractual"/>
    <m/>
    <m/>
    <n v="0"/>
    <m/>
    <m/>
    <m/>
    <m/>
    <m/>
    <m/>
  </r>
  <r>
    <x v="3"/>
    <m/>
    <n v="1874"/>
    <s v="SI"/>
    <s v="CABLE TRENZADO 4X2X18 AWG5005,262630"/>
    <s v="4210031 "/>
    <n v="463400113"/>
    <s v="BIEN"/>
    <s v="Común"/>
    <x v="0"/>
    <m/>
    <s v="SUBASTA INVERSA ELECTRÓNICA"/>
    <s v="CABLE TRENZADO 4X2X18 AWG"/>
    <s v="500"/>
    <n v="5.26"/>
    <m/>
    <s v="2, 3"/>
    <x v="1"/>
    <m/>
    <m/>
    <x v="1"/>
    <m/>
    <m/>
    <m/>
    <m/>
    <m/>
    <n v="0"/>
    <s v="ELIMINADO"/>
    <s v="106 110"/>
    <d v="2021-10-27T00:00:00"/>
    <m/>
    <m/>
    <m/>
  </r>
  <r>
    <x v="3"/>
    <m/>
    <n v="1875"/>
    <s v="SI"/>
    <s v="TUBO PARA LLANTA 23.5 X 2512215,82589,6"/>
    <s v="4210036 "/>
    <n v="361140211"/>
    <s v="BIEN"/>
    <s v="Común"/>
    <x v="0"/>
    <s v="Normalizado"/>
    <s v="ÍNFIMA CUANTÍA"/>
    <s v="TUBO PARA LLANTA 23.5 X 25"/>
    <n v="12"/>
    <n v="215.8"/>
    <n v="2589.6000000000004"/>
    <s v="1, 2"/>
    <x v="2"/>
    <m/>
    <n v="22573"/>
    <x v="3"/>
    <m/>
    <m/>
    <s v="12 octubre 2021 se notifica al administrador del contrato el estado de proceso en Ejecución del contrato para que continue la etapa contractual"/>
    <m/>
    <m/>
    <n v="0"/>
    <s v="MODIFICADO"/>
    <n v="23"/>
    <m/>
    <m/>
    <m/>
    <m/>
  </r>
  <r>
    <x v="3"/>
    <m/>
    <n v="1876"/>
    <s v="SI"/>
    <s v="VARILLA DE ACERO CORRUGADO, SECCION CIRCULAR, 10 MM DE DIAMETRO24210,572557,94"/>
    <s v="4210031 "/>
    <n v="375500021"/>
    <s v="BIEN"/>
    <s v="Común"/>
    <x v="0"/>
    <s v="Normalizado"/>
    <s v="SUBASTA INVERSA ELECTRÓNICA"/>
    <s v="VARILLA DE ACERO CORRUGADO, SECCION CIRCULAR, 10 MM DE DIAMETRO"/>
    <n v="242"/>
    <n v="10.57"/>
    <n v="2557.94"/>
    <n v="3"/>
    <x v="1"/>
    <m/>
    <m/>
    <x v="0"/>
    <m/>
    <m/>
    <m/>
    <m/>
    <m/>
    <n v="0"/>
    <s v="MODIFICADO"/>
    <n v="7"/>
    <m/>
    <m/>
    <m/>
    <m/>
  </r>
  <r>
    <x v="3"/>
    <m/>
    <n v="1877"/>
    <s v="SI"/>
    <s v="PANEL LED DE 120x60 cm.50512550"/>
    <s v="4210033 "/>
    <n v="465390014"/>
    <s v="BIEN"/>
    <s v="Común"/>
    <x v="0"/>
    <s v="Normalizado"/>
    <s v="ÍNFIMA CUANTÍA"/>
    <s v="PANEL LED DE 120x60 cm."/>
    <n v="50"/>
    <n v="51"/>
    <n v="2550"/>
    <s v="1, 2"/>
    <x v="1"/>
    <m/>
    <m/>
    <x v="0"/>
    <m/>
    <m/>
    <m/>
    <m/>
    <m/>
    <n v="0"/>
    <m/>
    <m/>
    <m/>
    <m/>
    <m/>
    <m/>
  </r>
  <r>
    <x v="3"/>
    <m/>
    <n v="1878"/>
    <s v="SI"/>
    <s v="CABLE TIPO COPPERWELD, SECCION 25 MM2, 3  X 3.26 MM10002,32300"/>
    <s v="4100031 "/>
    <n v="415130111"/>
    <s v="BIEN"/>
    <s v="Común"/>
    <x v="0"/>
    <s v="Normalizado"/>
    <s v="ÍNFIMA CUANTÍA"/>
    <s v="CABLE TIPO COPPERWELD, SECCION 25 MM2, 3  X 3.26 MM"/>
    <n v="1000"/>
    <n v="2.2999999999999998"/>
    <m/>
    <s v="2, 3"/>
    <x v="1"/>
    <m/>
    <m/>
    <x v="1"/>
    <m/>
    <m/>
    <m/>
    <m/>
    <m/>
    <n v="0"/>
    <s v="ELIMINADO"/>
    <n v="138"/>
    <d v="2021-10-29T00:00:00"/>
    <m/>
    <m/>
    <m/>
  </r>
  <r>
    <x v="3"/>
    <m/>
    <n v="1879"/>
    <s v="SI"/>
    <s v="AISLADOR DE PORCELANA TIPO SOPORTE PARA 46 KV6037,842270,4"/>
    <s v="4100031 "/>
    <n v="389993323"/>
    <s v="BIEN"/>
    <s v="Común"/>
    <x v="0"/>
    <s v="Normalizado"/>
    <s v="ÍNFIMA CUANTÍA"/>
    <s v="AISLADOR DE PORCELANA TIPO SOPORTE PARA 46 KV"/>
    <n v="60"/>
    <n v="37.840000000000003"/>
    <n v="2270.4"/>
    <n v="3"/>
    <x v="2"/>
    <s v="ANDRADE OLGA"/>
    <n v="22604"/>
    <x v="5"/>
    <m/>
    <m/>
    <s v="Elaboración del pliego (11/11/2021)"/>
    <m/>
    <m/>
    <n v="0"/>
    <s v="MODIFICADO"/>
    <n v="32"/>
    <m/>
    <m/>
    <m/>
    <m/>
  </r>
  <r>
    <x v="3"/>
    <m/>
    <n v="1880"/>
    <s v="SI"/>
    <s v="CORTADORA, TRINQUETE DE CABLE 750 KCMIL  400 MCM  DE 11Pulg. CON LONGITUD4559,362237,44"/>
    <s v="1210120147100110 "/>
    <n v="4299217233"/>
    <s v="BIEN"/>
    <s v="Común"/>
    <x v="1"/>
    <s v="Normalizado"/>
    <s v="ÍNFIMA CUANTÍA"/>
    <s v="CORTADORA, TRINQUETE DE CABLE 750 KCMIL  400 MCM  DE 11Pulg. CON LONGITUD"/>
    <n v="4"/>
    <n v="559.36"/>
    <n v="2237.44"/>
    <s v="2, 3"/>
    <x v="1"/>
    <m/>
    <m/>
    <x v="0"/>
    <m/>
    <m/>
    <m/>
    <m/>
    <m/>
    <n v="0"/>
    <m/>
    <m/>
    <m/>
    <m/>
    <m/>
    <m/>
  </r>
  <r>
    <x v="3"/>
    <m/>
    <n v="1882"/>
    <s v="SI"/>
    <s v="PROTECTOR DE TUBO 23.5 X 2512175,52106"/>
    <s v="4210036 "/>
    <n v="361140411"/>
    <s v="BIEN"/>
    <s v="Común"/>
    <x v="0"/>
    <s v="Normalizado"/>
    <s v="ÍNFIMA CUANTÍA"/>
    <s v="PROTECTOR DE TUBO 23.5 X 25"/>
    <n v="12"/>
    <n v="175.5"/>
    <n v="2106"/>
    <s v="1, 2"/>
    <x v="2"/>
    <m/>
    <n v="22573"/>
    <x v="3"/>
    <m/>
    <m/>
    <s v="12 octubre 2021 se notifica al administrador del contrato el estado de proceso en Ejecución del contrato para que continue la etapa contractual"/>
    <m/>
    <m/>
    <n v="0"/>
    <s v="MODIFICADO"/>
    <n v="23"/>
    <m/>
    <m/>
    <m/>
    <m/>
  </r>
  <r>
    <x v="3"/>
    <m/>
    <n v="1883"/>
    <s v="SI"/>
    <s v="CAMISA DE DESLIZAMIENTO PARA BOMBA DE AGUA SECUNDARIA63502100"/>
    <s v="4220331 "/>
    <n v="461310013"/>
    <s v="BIEN"/>
    <s v="Común"/>
    <x v="0"/>
    <s v="Normalizado"/>
    <s v="ÍNFIMA CUANTÍA"/>
    <s v="CAMISA DE DESLIZAMIENTO PARA BOMBA DE AGUA SECUNDARIA"/>
    <n v="6"/>
    <n v="350"/>
    <n v="2100"/>
    <s v="2, 3"/>
    <x v="1"/>
    <m/>
    <m/>
    <x v="0"/>
    <m/>
    <m/>
    <m/>
    <m/>
    <m/>
    <n v="0"/>
    <m/>
    <m/>
    <m/>
    <m/>
    <m/>
    <m/>
  </r>
  <r>
    <x v="3"/>
    <m/>
    <n v="1884"/>
    <s v="SI"/>
    <s v="MEDIDOR DE ALTO VACIO ABSOLUTO37002100"/>
    <s v="1210120147100110 "/>
    <n v="482430019"/>
    <s v="BIEN"/>
    <s v="Común"/>
    <x v="1"/>
    <s v="Normalizado"/>
    <s v="ÍNFIMA CUANTÍA"/>
    <s v="MEDIDOR DE ALTO VACIO ABSOLUTO"/>
    <n v="3"/>
    <n v="680"/>
    <n v="2040"/>
    <n v="3"/>
    <x v="2"/>
    <s v="TIPANTA TANIA"/>
    <n v="22753"/>
    <x v="5"/>
    <m/>
    <m/>
    <s v="5 oct 2021: se devuelve al área requirente para reofrma al PAC _x000a_05/11/2021: DCP se devuelve para correcciones"/>
    <m/>
    <m/>
    <n v="0"/>
    <s v="MODIFICADO"/>
    <s v="32  0106"/>
    <d v="2021-10-26T00:00:00"/>
    <m/>
    <m/>
    <m/>
  </r>
  <r>
    <x v="3"/>
    <m/>
    <n v="1885"/>
    <s v="SI"/>
    <s v="CABLE DE CONTROL CABLEADO COBRE 600 V, NO. 12 X 16 AWG4004,981992"/>
    <s v="4210031 "/>
    <n v="463400112"/>
    <s v="BIEN"/>
    <s v="Común"/>
    <x v="0"/>
    <s v="Normalizado"/>
    <s v="SUBASTA INVERSA ELECTRÓNICA"/>
    <s v="CABLE DE CONTROL CABLEADO COBRE 600 V, NO. 12 X 16 AWG"/>
    <n v="400"/>
    <n v="4.9800000000000004"/>
    <m/>
    <s v="2, 3"/>
    <x v="1"/>
    <m/>
    <m/>
    <x v="1"/>
    <m/>
    <m/>
    <m/>
    <m/>
    <m/>
    <n v="0"/>
    <s v="ELIMINADO"/>
    <s v="106  0110"/>
    <d v="2021-10-27T00:00:00"/>
    <m/>
    <m/>
    <m/>
  </r>
  <r>
    <x v="3"/>
    <m/>
    <n v="1886"/>
    <s v="SI"/>
    <s v="LLANTA 12 X 16.5, 12 LONAS4488,51954"/>
    <s v="4210036 "/>
    <n v="361140311"/>
    <s v="BIEN"/>
    <s v="Común"/>
    <x v="0"/>
    <s v="Normalizado"/>
    <s v="SUBASTA INVERSA ELECTRÓNICA"/>
    <s v="LLANTA 12 X 16.5, 12 LONAS"/>
    <n v="4"/>
    <n v="488.5"/>
    <n v="1954"/>
    <s v="1, 2"/>
    <x v="2"/>
    <m/>
    <n v="22573"/>
    <x v="3"/>
    <m/>
    <m/>
    <s v="12 octubre 2021 se notifica al administrador del contrato el estado de proceso en Ejecución del contrato para que continue la etapa contractual"/>
    <m/>
    <m/>
    <n v="0"/>
    <s v="MODIFICADO"/>
    <n v="23"/>
    <m/>
    <m/>
    <m/>
    <m/>
  </r>
  <r>
    <x v="3"/>
    <m/>
    <n v="1887"/>
    <s v="SI"/>
    <s v="SACABOCADOS, DE 6 A 60 MM, JUEGO DE 16 PIEZAS2963,311926,62"/>
    <s v="4210037 "/>
    <n v="429211413"/>
    <s v="BIEN"/>
    <s v="Común"/>
    <x v="0"/>
    <s v="Normalizado"/>
    <s v="ÍNFIMA CUANTÍA"/>
    <s v="SACABOCADOS, DE 6 A 60 MM, JUEGO DE 16 PIEZAS"/>
    <n v="2"/>
    <n v="963.31"/>
    <m/>
    <s v="2, 3"/>
    <x v="1"/>
    <m/>
    <m/>
    <x v="1"/>
    <m/>
    <m/>
    <m/>
    <m/>
    <m/>
    <n v="0"/>
    <s v="ELIMINADO"/>
    <n v="110"/>
    <d v="2021-10-27T00:00:00"/>
    <m/>
    <m/>
    <m/>
  </r>
  <r>
    <x v="3"/>
    <m/>
    <n v="1888"/>
    <s v="SI"/>
    <s v="TALADRO MAGNETICO DE 1150 W, 120 V, 60 HZ, 350   650 RPM11881,61881,6"/>
    <s v="4210037 "/>
    <n v="444610013"/>
    <s v="BIEN"/>
    <s v="Común"/>
    <x v="0"/>
    <s v="Normalizado"/>
    <s v="ÍNFIMA CUANTÍA"/>
    <s v="TALADRO MAGNETICO DE 1150 W, 120 V, 60 HZ, 350   650 RPM"/>
    <n v="1"/>
    <n v="1881.6"/>
    <n v="1881.6"/>
    <s v="2, 3"/>
    <x v="1"/>
    <m/>
    <m/>
    <x v="0"/>
    <m/>
    <m/>
    <m/>
    <m/>
    <m/>
    <n v="0"/>
    <m/>
    <m/>
    <m/>
    <m/>
    <m/>
    <m/>
  </r>
  <r>
    <x v="3"/>
    <m/>
    <n v="1889"/>
    <s v="SI"/>
    <s v="LUMINARIA LED DE LUZ DE INUNDACION PORTABLE GIRATORIA DE 3000 LUMENES,3624,371873,11"/>
    <s v="1210120147100110 "/>
    <n v="465390014"/>
    <s v="BIEN"/>
    <s v="Común"/>
    <x v="1"/>
    <s v="Normalizado"/>
    <s v="ÍNFIMA CUANTÍA"/>
    <s v="LUMINARIA LED DE LUZ DE INUNDACION PORTABLE GIRATORIA DE 3000 LUMENES,"/>
    <n v="3"/>
    <n v="624.37"/>
    <m/>
    <n v="3"/>
    <x v="1"/>
    <m/>
    <m/>
    <x v="1"/>
    <m/>
    <m/>
    <m/>
    <m/>
    <m/>
    <n v="0"/>
    <s v="ELIMINADO"/>
    <n v="138"/>
    <d v="2021-10-29T00:00:00"/>
    <m/>
    <m/>
    <m/>
  </r>
  <r>
    <x v="3"/>
    <m/>
    <n v="1890"/>
    <s v="SI"/>
    <s v="CONECTOR DE COMPRESION PARA VARILLA COPPERWELD 1 2 Pulg. A 5 8 Pulg.   CABLE CU 2009,221844"/>
    <s v="4100031 "/>
    <n v="429444514"/>
    <s v="BIEN"/>
    <s v="Común"/>
    <x v="0"/>
    <s v="Normalizado"/>
    <s v="ÍNFIMA CUANTÍA"/>
    <s v="CONECTOR DE COMPRESION PARA VARILLA COPPERWELD 1 2 Pulg. A 5 8 Pulg.   CABLE CU "/>
    <n v="200"/>
    <n v="9.2200000000000006"/>
    <m/>
    <s v="2, 3"/>
    <x v="1"/>
    <m/>
    <m/>
    <x v="1"/>
    <m/>
    <m/>
    <m/>
    <m/>
    <m/>
    <n v="0"/>
    <s v="ELIMINADO"/>
    <n v="138"/>
    <d v="2021-10-29T00:00:00"/>
    <m/>
    <m/>
    <m/>
  </r>
  <r>
    <x v="3"/>
    <m/>
    <n v="1891"/>
    <s v="SI"/>
    <s v="PANEL LED DE 60x60 cm.5036,151807,5"/>
    <s v="4210033 "/>
    <n v="465390014"/>
    <s v="BIEN"/>
    <s v="Común"/>
    <x v="0"/>
    <s v="Normalizado"/>
    <s v="ÍNFIMA CUANTÍA"/>
    <s v="PANEL LED DE 60x60 cm."/>
    <n v="50"/>
    <n v="36.15"/>
    <n v="1807.5"/>
    <s v="1, 2"/>
    <x v="1"/>
    <m/>
    <m/>
    <x v="0"/>
    <m/>
    <m/>
    <m/>
    <m/>
    <m/>
    <n v="0"/>
    <m/>
    <m/>
    <m/>
    <m/>
    <m/>
    <m/>
  </r>
  <r>
    <x v="3"/>
    <m/>
    <n v="1892"/>
    <s v="SI"/>
    <s v="ACEITE INDUSTRIAL PARA ENGRANAJES, GRADO DE VISCOSIDAD ISO 15011016,131774,3"/>
    <s v="4210038 4220338 "/>
    <n v="333800231"/>
    <s v="BIEN"/>
    <s v="Común"/>
    <x v="0"/>
    <s v="Normalizado"/>
    <s v="SUBASTA INVERSA ELECTRÓNICA"/>
    <s v="ACEITE INDUSTRIAL PARA ENGRANAJES, GRADO DE VISCOSIDAD ISO 150"/>
    <n v="110"/>
    <n v="16.13"/>
    <n v="1774.3"/>
    <s v="2, 3"/>
    <x v="2"/>
    <s v="LARCO DIMARY"/>
    <n v="22777"/>
    <x v="3"/>
    <m/>
    <m/>
    <s v="08 noviembre 2021, se solicita  a Procuraduría la Resolución de Adjudicación"/>
    <m/>
    <m/>
    <n v="0"/>
    <m/>
    <m/>
    <m/>
    <m/>
    <m/>
    <m/>
  </r>
  <r>
    <x v="3"/>
    <m/>
    <n v="1893"/>
    <s v="SI"/>
    <s v="ANILLO PRINCIPAL   MAIN SEAL RING.  N P. 608102044411764"/>
    <s v="4220331 "/>
    <n v="461310014"/>
    <s v="BIEN"/>
    <s v="Común"/>
    <x v="0"/>
    <s v="Normalizado"/>
    <s v="SUBASTA INVERSA ELECTRÓNICA"/>
    <s v="ANILLO PRINCIPAL   MAIN SEAL RING.  N P. 6081020"/>
    <n v="4"/>
    <n v="441"/>
    <n v="1764"/>
    <s v="2, 3"/>
    <x v="1"/>
    <s v="LARCO DIMARY"/>
    <n v="22924"/>
    <x v="2"/>
    <m/>
    <m/>
    <m/>
    <n v="4"/>
    <n v="390"/>
    <n v="1560"/>
    <m/>
    <m/>
    <m/>
    <m/>
    <m/>
    <m/>
  </r>
  <r>
    <x v="3"/>
    <m/>
    <n v="1894"/>
    <s v="SI"/>
    <s v="CONECTOR PLACA CABLE DE ALUMINIO BLUEBELL 1033.5 MCM, NEMA 4 ,TIPO NAR4042,611704,4"/>
    <s v="4210031 "/>
    <n v="462200911"/>
    <s v="BIEN"/>
    <s v="Común"/>
    <x v="0"/>
    <s v="Normalizado"/>
    <s v="ÍNFIMA CUANTÍA"/>
    <s v="CONECTOR PLACA CABLE DE ALUMINIO BLUEBELL 1033.5 MCM, NEMA 4 ,TIPO NAR"/>
    <n v="40"/>
    <n v="42.61"/>
    <m/>
    <s v="2, 3"/>
    <x v="1"/>
    <m/>
    <m/>
    <x v="1"/>
    <m/>
    <m/>
    <m/>
    <m/>
    <m/>
    <n v="0"/>
    <s v="ELIMINADO"/>
    <n v="110"/>
    <d v="2021-10-27T00:00:00"/>
    <m/>
    <m/>
    <m/>
  </r>
  <r>
    <x v="3"/>
    <m/>
    <n v="1895"/>
    <s v="SI"/>
    <s v="DESENGRASANTE DE MANOS EN CREMA2167,241563,84"/>
    <s v="4210031 4220331 "/>
    <n v="353220013"/>
    <s v="BIEN"/>
    <s v="Común"/>
    <x v="0"/>
    <s v="Normalizado"/>
    <s v="ÍNFIMA CUANTÍA"/>
    <s v="DESENGRASANTE DE MANOS EN CREMA"/>
    <n v="216"/>
    <n v="7.24"/>
    <n v="1563.8400000000001"/>
    <s v="2, 3"/>
    <x v="1"/>
    <m/>
    <m/>
    <x v="0"/>
    <m/>
    <m/>
    <m/>
    <m/>
    <m/>
    <n v="0"/>
    <s v="MODIFICADO"/>
    <n v="163"/>
    <m/>
    <m/>
    <m/>
    <m/>
  </r>
  <r>
    <x v="3"/>
    <m/>
    <n v="1896"/>
    <s v="SI"/>
    <s v="PINTURA ESMALTE SINTETICO COLOR BLANCO7022,151550,5"/>
    <s v="4210031 4220331 "/>
    <n v="351100011"/>
    <s v="BIEN"/>
    <s v="Común"/>
    <x v="0"/>
    <s v="Normalizado"/>
    <s v="ÍNFIMA CUANTÍA"/>
    <s v="PINTURA ESMALTE SINTETICO COLOR BLANCO"/>
    <n v="70"/>
    <n v="22.15"/>
    <n v="1550.5"/>
    <n v="3"/>
    <x v="1"/>
    <s v="TIPANTA TANIA"/>
    <n v="22913"/>
    <x v="2"/>
    <m/>
    <m/>
    <m/>
    <n v="70"/>
    <n v="22.15"/>
    <n v="1550.5"/>
    <s v="MODIFICADO"/>
    <n v="7"/>
    <m/>
    <m/>
    <m/>
    <m/>
  </r>
  <r>
    <x v="3"/>
    <m/>
    <n v="1897"/>
    <s v="SI"/>
    <s v="CAJA MULTIMEDIA DE 6 PUERTOS LC, MUTIMODO COMPLETA CON PITILLOS Y PIGT141101540"/>
    <s v="4100031 "/>
    <n v="452800042"/>
    <s v="BIEN"/>
    <s v="Común"/>
    <x v="0"/>
    <s v="Normalizado"/>
    <s v="ÍNFIMA CUANTÍA"/>
    <s v="CAJA MULTIMEDIA DE 6 PUERTOS LC, MUTIMODO COMPLETA CON PITILLOS Y PIGT"/>
    <n v="14"/>
    <n v="110"/>
    <n v="1540"/>
    <s v="2, 3"/>
    <x v="2"/>
    <s v="LOPEZ PABLO"/>
    <n v="22862"/>
    <x v="3"/>
    <d v="2021-10-19T00:00:00"/>
    <m/>
    <s v="entrega de ofertas 16 de noviembre "/>
    <n v="14"/>
    <n v="110"/>
    <n v="1540"/>
    <s v="MODIFICADO"/>
    <n v="113"/>
    <m/>
    <m/>
    <m/>
    <m/>
  </r>
  <r>
    <x v="3"/>
    <m/>
    <n v="1898"/>
    <s v="SI"/>
    <s v="QUIMICO DESINCRUSTANTE PARA LIMPIEZA QUIMICA CON INCRUSTACIONES DE SIL2007,561512"/>
    <s v="4220331 "/>
    <n v="342304714"/>
    <s v="BIEN"/>
    <s v="Común"/>
    <x v="0"/>
    <s v="Normalizado"/>
    <s v="ÍNFIMA CUANTÍA"/>
    <s v="QUIMICO DESINCRUSTANTE PARA LIMPIEZA QUIMICA CON INCRUSTACIONES DE SIL"/>
    <n v="200"/>
    <n v="7.56"/>
    <n v="1512"/>
    <s v="2, 3"/>
    <x v="1"/>
    <m/>
    <m/>
    <x v="0"/>
    <m/>
    <m/>
    <m/>
    <m/>
    <m/>
    <n v="0"/>
    <m/>
    <m/>
    <m/>
    <m/>
    <m/>
    <m/>
  </r>
  <r>
    <x v="3"/>
    <m/>
    <n v="1899"/>
    <s v="SI"/>
    <s v="JUNTA FLEXIBLE115001500"/>
    <s v="4220331 "/>
    <n v="412780515"/>
    <s v="BIEN"/>
    <s v="Común"/>
    <x v="0"/>
    <s v="Normalizado"/>
    <s v="ÍNFIMA CUANTÍA"/>
    <s v="JUNTA FLEXIBLE"/>
    <n v="1"/>
    <n v="1500"/>
    <n v="1500"/>
    <s v="2, 3"/>
    <x v="1"/>
    <m/>
    <m/>
    <x v="0"/>
    <m/>
    <m/>
    <m/>
    <m/>
    <m/>
    <n v="0"/>
    <m/>
    <m/>
    <m/>
    <m/>
    <m/>
    <m/>
  </r>
  <r>
    <x v="3"/>
    <m/>
    <n v="1900"/>
    <s v="SI"/>
    <s v="PATCH CORD DE FIBRA OPTICA MULTIMODO DUPLEX50301500"/>
    <s v="4100031 "/>
    <n v="452800044"/>
    <s v="BIEN"/>
    <s v="Común"/>
    <x v="0"/>
    <s v="Normalizado"/>
    <s v="ÍNFIMA CUANTÍA"/>
    <s v="PATCH CORD DE FIBRA OPTICA MULTIMODO DUPLEX"/>
    <n v="50"/>
    <n v="30"/>
    <n v="1500"/>
    <s v="1, 2"/>
    <x v="2"/>
    <m/>
    <n v="22638"/>
    <x v="3"/>
    <m/>
    <m/>
    <s v="20 septiembre 2021 se notifica al administrador del contrato el estado de proceso en Ejecución del contrato para que continue la etapa contractual"/>
    <m/>
    <m/>
    <n v="0"/>
    <m/>
    <m/>
    <m/>
    <m/>
    <m/>
    <m/>
  </r>
  <r>
    <x v="3"/>
    <m/>
    <n v="1901"/>
    <s v="SI"/>
    <s v="PATCH CORD DE FIBRA OPTICA MONOMODO DUPLEX50301500"/>
    <s v="4100031 "/>
    <n v="452800044"/>
    <s v="BIEN"/>
    <s v="Común"/>
    <x v="0"/>
    <s v="Normalizado"/>
    <s v="ÍNFIMA CUANTÍA"/>
    <s v="PATCH CORD DE FIBRA OPTICA MONOMODO DUPLEX"/>
    <n v="50"/>
    <n v="30"/>
    <n v="1500"/>
    <s v="1, 2"/>
    <x v="2"/>
    <m/>
    <n v="22638"/>
    <x v="3"/>
    <m/>
    <m/>
    <s v="20 septiembre 2021 se notifica al administrador del contrato el estado de proceso en Ejecución del contrato para que continue la etapa contractual"/>
    <m/>
    <m/>
    <n v="0"/>
    <m/>
    <m/>
    <m/>
    <m/>
    <m/>
    <m/>
  </r>
  <r>
    <x v="3"/>
    <m/>
    <n v="1902"/>
    <s v="SI"/>
    <s v="TUBO LED T8, 120 CM.3004,891467"/>
    <s v="4210033 "/>
    <n v="465390014"/>
    <s v="BIEN"/>
    <s v="Común"/>
    <x v="0"/>
    <s v="Normalizado"/>
    <s v="ÍNFIMA CUANTÍA"/>
    <s v="TUBO LED T8, 120 CM."/>
    <n v="300"/>
    <n v="4.8899999999999997"/>
    <n v="1467"/>
    <s v="1, 2"/>
    <x v="1"/>
    <m/>
    <m/>
    <x v="0"/>
    <m/>
    <m/>
    <m/>
    <m/>
    <m/>
    <n v="0"/>
    <m/>
    <m/>
    <m/>
    <m/>
    <m/>
    <m/>
  </r>
  <r>
    <x v="3"/>
    <m/>
    <n v="1903"/>
    <s v="SI"/>
    <s v="PERNO DE TORSION M16 X 2090161440"/>
    <s v="4210033 "/>
    <n v="442150012"/>
    <s v="BIEN"/>
    <s v="Común"/>
    <x v="0"/>
    <s v="Normalizado"/>
    <s v="SUBASTA INVERSA ELECTRÓNICA"/>
    <s v="PERNO DE TORSION M16 X 20"/>
    <n v="90"/>
    <n v="16"/>
    <n v="1440"/>
    <s v="2, 3"/>
    <x v="2"/>
    <s v="LARCO DIMARY"/>
    <n v="22725"/>
    <x v="3"/>
    <m/>
    <m/>
    <s v="Publicado 27 octubre 2021 ; SERCOP suspende por presentar 1 sóla oferta"/>
    <m/>
    <m/>
    <n v="0"/>
    <m/>
    <m/>
    <m/>
    <m/>
    <m/>
    <m/>
  </r>
  <r>
    <x v="3"/>
    <m/>
    <n v="1904"/>
    <s v="SI"/>
    <s v="CONECTOR RANURA PARALELA, ALEACION AL, CONDUCTOR 3 010014,351435"/>
    <s v="4100031 "/>
    <n v="462200911"/>
    <s v="BIEN"/>
    <s v="Común"/>
    <x v="0"/>
    <s v="Normalizado"/>
    <s v="ÍNFIMA CUANTÍA"/>
    <s v="CONECTOR RANURA PARALELA, ALEACION AL, CONDUCTOR 3 0"/>
    <n v="100"/>
    <n v="14.35"/>
    <m/>
    <s v="2, 3"/>
    <x v="1"/>
    <m/>
    <m/>
    <x v="1"/>
    <m/>
    <m/>
    <m/>
    <m/>
    <m/>
    <n v="0"/>
    <s v="ELIMINADO"/>
    <n v="138"/>
    <d v="2021-10-29T00:00:00"/>
    <m/>
    <m/>
    <m/>
  </r>
  <r>
    <x v="3"/>
    <m/>
    <n v="1905"/>
    <s v="SI"/>
    <s v="CONECTOR RANURA PARALELA, ALEACION AL, CONDUCTOR 2 010014,351435"/>
    <s v="4100031 "/>
    <n v="462200911"/>
    <s v="BIEN"/>
    <s v="Común"/>
    <x v="0"/>
    <s v="Normalizado"/>
    <s v="ÍNFIMA CUANTÍA"/>
    <s v="CONECTOR RANURA PARALELA, ALEACION AL, CONDUCTOR 2 0"/>
    <n v="100"/>
    <n v="14.35"/>
    <n v="1435"/>
    <s v="2, 3"/>
    <x v="1"/>
    <m/>
    <m/>
    <x v="0"/>
    <m/>
    <m/>
    <m/>
    <m/>
    <m/>
    <n v="0"/>
    <m/>
    <m/>
    <m/>
    <m/>
    <m/>
    <m/>
  </r>
  <r>
    <x v="3"/>
    <m/>
    <n v="1906"/>
    <s v="SI"/>
    <s v="PITON EDUCTOR PARA CAÑON CONTRA INCENDIOS27001400"/>
    <n v="1210120147100110"/>
    <n v="439230318"/>
    <s v="BIEN"/>
    <s v="Común"/>
    <x v="0"/>
    <s v="Normalizado"/>
    <s v="ÍNFIMA CUANTÍA"/>
    <s v="PITON EDUCTOR PARA CAÑON CONTRA INCENDIOS"/>
    <n v="2"/>
    <n v="700"/>
    <n v="1400"/>
    <n v="3"/>
    <x v="2"/>
    <m/>
    <m/>
    <x v="0"/>
    <m/>
    <m/>
    <m/>
    <m/>
    <m/>
    <n v="0"/>
    <s v="MODIFICADO"/>
    <n v="168"/>
    <d v="2021-11-05T00:00:00"/>
    <m/>
    <m/>
    <m/>
  </r>
  <r>
    <x v="3"/>
    <m/>
    <n v="1907"/>
    <s v="SI"/>
    <s v="PINZA AMPERIMETRICA PARA MEDICION DE BAJAS CORRIENTES AC DC  MILIAMPER6229,61377,6"/>
    <s v="4100037 "/>
    <n v="482430012"/>
    <s v="BIEN"/>
    <s v="Común"/>
    <x v="0"/>
    <s v="Normalizado"/>
    <s v="ÍNFIMA CUANTÍA"/>
    <s v="PINZA AMPERIMETRICA PARA MEDICION DE BAJAS CORRIENTES AC DC  MILIAMPER"/>
    <n v="6"/>
    <n v="229.6"/>
    <n v="1377.6"/>
    <s v="2, 3"/>
    <x v="1"/>
    <m/>
    <m/>
    <x v="0"/>
    <m/>
    <m/>
    <m/>
    <m/>
    <m/>
    <n v="0"/>
    <m/>
    <m/>
    <m/>
    <m/>
    <m/>
    <m/>
  </r>
  <r>
    <x v="3"/>
    <m/>
    <n v="1908"/>
    <s v="SI"/>
    <s v="CINTA ELÉCTRICA DE TELA DE FIBRA DE VIDRIO, CLASE B, 19,7 MM, 20 M LON5027,221361"/>
    <s v="4210031 "/>
    <n v="268900011"/>
    <s v="BIEN"/>
    <s v="Común"/>
    <x v="0"/>
    <s v="Normalizado"/>
    <s v="ÍNFIMA CUANTÍA"/>
    <s v="CINTA ELÉCTRICA DE TELA DE FIBRA DE VIDRIO, CLASE B, 19,7 MM, 20 M LON"/>
    <n v="50"/>
    <n v="27.22"/>
    <m/>
    <s v="2, 3"/>
    <x v="1"/>
    <m/>
    <m/>
    <x v="1"/>
    <m/>
    <m/>
    <m/>
    <m/>
    <m/>
    <n v="0"/>
    <s v="ELIMINADO"/>
    <n v="110"/>
    <d v="2021-10-27T00:00:00"/>
    <m/>
    <m/>
    <m/>
  </r>
  <r>
    <x v="3"/>
    <m/>
    <n v="1909"/>
    <s v="SI"/>
    <s v="MOLDE SUELDA EXOTÉRMICA, VARILLA DE 5 8 Pulg., CABLE TERMINAL 4 015901350"/>
    <s v="4100031 "/>
    <n v="379900111"/>
    <s v="BIEN"/>
    <s v="Común"/>
    <x v="0"/>
    <s v="Normalizado"/>
    <s v="ÍNFIMA CUANTÍA"/>
    <s v="MOLDE SUELDA EXOTÉRMICA, VARILLA DE 5 8 Pulg., CABLE TERMINAL 4 0"/>
    <n v="15"/>
    <n v="90"/>
    <m/>
    <s v="2, 3"/>
    <x v="1"/>
    <m/>
    <m/>
    <x v="1"/>
    <m/>
    <m/>
    <m/>
    <m/>
    <m/>
    <n v="0"/>
    <s v="ELIMINADO"/>
    <n v="138"/>
    <d v="2021-10-29T00:00:00"/>
    <m/>
    <m/>
    <m/>
  </r>
  <r>
    <x v="3"/>
    <m/>
    <n v="1910"/>
    <s v="SI"/>
    <s v="MOLDE SUELDA EXOTÉRMICA, TIPO  Pulg.X Pulg. CABLE   CABLE DE 4 0 A 4 015901350"/>
    <s v="4100031 "/>
    <n v="379900111"/>
    <s v="BIEN"/>
    <s v="Común"/>
    <x v="0"/>
    <s v="Normalizado"/>
    <s v="ÍNFIMA CUANTÍA"/>
    <s v="MOLDE SUELDA EXOTÉRMICA, TIPO  Pulg.X Pulg. CABLE   CABLE DE 4 0 A 4 0"/>
    <n v="15"/>
    <n v="90"/>
    <m/>
    <s v="2, 3"/>
    <x v="1"/>
    <m/>
    <m/>
    <x v="1"/>
    <m/>
    <m/>
    <m/>
    <m/>
    <m/>
    <n v="0"/>
    <s v="ELIMINADO"/>
    <n v="138"/>
    <d v="2021-10-29T00:00:00"/>
    <m/>
    <m/>
    <m/>
  </r>
  <r>
    <x v="3"/>
    <m/>
    <n v="1911"/>
    <s v="SI"/>
    <s v="MOLDE SUELDA EXOTÉRMICA, TIPO  Pulg.UNIÓN Pulg. CABLE   CABLE DE 4 0 A 4 015901350"/>
    <s v="4100031 "/>
    <n v="379900111"/>
    <s v="BIEN"/>
    <s v="Común"/>
    <x v="0"/>
    <s v="Normalizado"/>
    <s v="ÍNFIMA CUANTÍA"/>
    <s v="MOLDE SUELDA EXOTÉRMICA, TIPO  Pulg.UNIÓN Pulg. CABLE   CABLE DE 4 0 A 4 0"/>
    <n v="15"/>
    <n v="90"/>
    <m/>
    <s v="2, 3"/>
    <x v="1"/>
    <m/>
    <m/>
    <x v="1"/>
    <m/>
    <m/>
    <m/>
    <m/>
    <m/>
    <n v="0"/>
    <s v="ELIMINADO"/>
    <n v="138"/>
    <d v="2021-10-29T00:00:00"/>
    <m/>
    <m/>
    <m/>
  </r>
  <r>
    <x v="3"/>
    <m/>
    <n v="1912"/>
    <s v="SI"/>
    <s v="MOLDE SUELDA EXOTERMICA CABLE   CABLE, TIPO T, 4 0 A 4 0 AWG15901350"/>
    <s v="4100031 "/>
    <n v="379900111"/>
    <s v="BIEN"/>
    <s v="Común"/>
    <x v="0"/>
    <s v="Normalizado"/>
    <s v="ÍNFIMA CUANTÍA"/>
    <s v="MOLDE SUELDA EXOTERMICA CABLE   CABLE, TIPO T, 4 0 A 4 0 AWG"/>
    <n v="15"/>
    <n v="90"/>
    <m/>
    <s v="2, 3"/>
    <x v="1"/>
    <m/>
    <m/>
    <x v="1"/>
    <m/>
    <m/>
    <m/>
    <m/>
    <m/>
    <n v="0"/>
    <s v="ELIMINADO"/>
    <n v="138"/>
    <d v="2021-10-29T00:00:00"/>
    <m/>
    <m/>
    <m/>
  </r>
  <r>
    <x v="3"/>
    <m/>
    <n v="1913"/>
    <s v="SI"/>
    <s v="LIMPIADOR DE CONTACTOS ELECTRICOS Y ELECTRONICOS SPRAY DE 12 ONZ7516,771257,75"/>
    <s v="4210031 "/>
    <n v="353220016"/>
    <s v="BIEN"/>
    <s v="Común"/>
    <x v="0"/>
    <s v="Normalizado"/>
    <s v="ÍNFIMA CUANTÍA"/>
    <s v="LIMPIADOR DE CONTACTOS ELECTRICOS Y ELECTRONICOS SPRAY DE 12 ONZ"/>
    <n v="75"/>
    <n v="16.77"/>
    <n v="1257.75"/>
    <s v="2, 3"/>
    <x v="1"/>
    <m/>
    <m/>
    <x v="0"/>
    <m/>
    <m/>
    <m/>
    <m/>
    <m/>
    <n v="0"/>
    <m/>
    <m/>
    <m/>
    <m/>
    <m/>
    <m/>
  </r>
  <r>
    <x v="3"/>
    <m/>
    <n v="1914"/>
    <s v="SI"/>
    <s v="PINTURA ESMALTE SINTETICO COLOR AZUL FRANCES5522,151218,25"/>
    <s v="4210031 "/>
    <n v="351100212"/>
    <s v="BIEN"/>
    <s v="Común"/>
    <x v="0"/>
    <s v="Normalizado"/>
    <s v="ÍNFIMA CUANTÍA"/>
    <s v="PINTURA ESMALTE SINTETICO COLOR AZUL FRANCES"/>
    <n v="55"/>
    <n v="22.15"/>
    <n v="1218.25"/>
    <n v="3"/>
    <x v="1"/>
    <s v="TIPANTA TANIA"/>
    <n v="22913"/>
    <x v="2"/>
    <m/>
    <m/>
    <m/>
    <n v="55"/>
    <n v="22.15"/>
    <n v="1218.25"/>
    <s v="MODIFICADO"/>
    <n v="7"/>
    <m/>
    <m/>
    <m/>
    <m/>
  </r>
  <r>
    <x v="3"/>
    <m/>
    <n v="1915"/>
    <s v="SI"/>
    <s v="ESLINGA CON CADENA PARA LEVANTAR TANQUES DE HASTA UNA TONELADA  ADAPTA6201,61209,6"/>
    <s v="4100037 "/>
    <n v="429410015"/>
    <s v="BIEN"/>
    <s v="Común"/>
    <x v="0"/>
    <s v="Normalizado"/>
    <s v="ÍNFIMA CUANTÍA"/>
    <s v="ESLINGA CON CADENA PARA LEVANTAR TANQUES DE HASTA UNA TONELADA  ADAPTA"/>
    <n v="6"/>
    <n v="201.6"/>
    <n v="1209.5999999999999"/>
    <s v="2, 3"/>
    <x v="1"/>
    <m/>
    <m/>
    <x v="0"/>
    <m/>
    <m/>
    <m/>
    <m/>
    <m/>
    <n v="0"/>
    <m/>
    <m/>
    <m/>
    <m/>
    <m/>
    <m/>
  </r>
  <r>
    <x v="3"/>
    <m/>
    <n v="1916"/>
    <s v="SI"/>
    <s v="PINTURA ESMALTE SINTETICO COLOR AMARILLO CATERPILLAR4526,51192,5"/>
    <s v="4210031 4220331 "/>
    <n v="351100111"/>
    <s v="BIEN"/>
    <s v="Común"/>
    <x v="0"/>
    <s v="Normalizado"/>
    <s v="ÍNFIMA CUANTÍA"/>
    <s v="PINTURA ESMALTE SINTETICO COLOR AMARILLO CATERPILLAR"/>
    <n v="45"/>
    <n v="26.5"/>
    <n v="1192.5"/>
    <s v="1, 2, 3"/>
    <x v="1"/>
    <s v="TIPANTA TANIA"/>
    <n v="22913"/>
    <x v="2"/>
    <m/>
    <m/>
    <m/>
    <n v="45"/>
    <n v="26.45"/>
    <n v="1190.25"/>
    <m/>
    <m/>
    <m/>
    <m/>
    <m/>
    <m/>
  </r>
  <r>
    <x v="3"/>
    <m/>
    <n v="1917"/>
    <s v="SI"/>
    <s v=" Pulg.O Pulg. RING 415  ANILLO O  REF. 608103810117,61176"/>
    <s v="4220331 "/>
    <n v="461310014"/>
    <s v="BIEN"/>
    <s v="Común"/>
    <x v="0"/>
    <s v="Normalizado"/>
    <s v="SUBASTA INVERSA ELECTRÓNICA"/>
    <s v=" Pulg.O Pulg. RING 415  ANILLO O  REF. 6081038"/>
    <n v="10"/>
    <n v="117.6"/>
    <n v="1176"/>
    <s v="2, 3"/>
    <x v="1"/>
    <s v="LARCO DIMARY"/>
    <n v="22924"/>
    <x v="2"/>
    <m/>
    <m/>
    <m/>
    <n v="10"/>
    <n v="70"/>
    <n v="700"/>
    <m/>
    <m/>
    <m/>
    <m/>
    <m/>
    <m/>
  </r>
  <r>
    <x v="3"/>
    <m/>
    <n v="1918"/>
    <s v="SI"/>
    <s v="PINTURA SATINADA COLOR BLANCO4028,061122,4"/>
    <s v="4210031 "/>
    <n v="351100212"/>
    <s v="BIEN"/>
    <s v="Común"/>
    <x v="0"/>
    <s v="Normalizado"/>
    <s v="ÍNFIMA CUANTÍA"/>
    <s v="PINTURA SATINADA COLOR BLANCO"/>
    <n v="40"/>
    <n v="28.06"/>
    <n v="1122.3999999999999"/>
    <s v="1, 2"/>
    <x v="1"/>
    <m/>
    <m/>
    <x v="0"/>
    <m/>
    <m/>
    <m/>
    <m/>
    <m/>
    <n v="0"/>
    <m/>
    <m/>
    <m/>
    <m/>
    <m/>
    <m/>
  </r>
  <r>
    <x v="3"/>
    <m/>
    <n v="1919"/>
    <s v="SI"/>
    <s v="ALARMA SONORA Y LUZ ESTROBOSCOPICA 75 CANALES1572,81092"/>
    <s v="4220331 "/>
    <n v="481100115"/>
    <s v="BIEN"/>
    <s v="Común"/>
    <x v="0"/>
    <s v="Normalizado"/>
    <s v="ÍNFIMA CUANTÍA"/>
    <s v="ALARMA SONORA Y LUZ ESTROBOSCOPICA 75 CANALES"/>
    <n v="15"/>
    <n v="72.8"/>
    <n v="1092"/>
    <s v="2, 3"/>
    <x v="1"/>
    <m/>
    <m/>
    <x v="0"/>
    <m/>
    <m/>
    <m/>
    <m/>
    <m/>
    <n v="0"/>
    <m/>
    <m/>
    <m/>
    <m/>
    <m/>
    <m/>
  </r>
  <r>
    <x v="3"/>
    <m/>
    <n v="1920"/>
    <s v="SI"/>
    <s v="PISTOLA NEUMÁTICA DE IMPACTO MANDO DE 3 4  Pulg. APRIETE Y DESAPRIETE TORQU2528,641057,28"/>
    <s v="4220337 "/>
    <n v="4423100112"/>
    <s v="BIEN"/>
    <s v="Común"/>
    <x v="0"/>
    <s v="Normalizado"/>
    <s v="ÍNFIMA CUANTÍA"/>
    <s v="PISTOLA NEUMÁTICA DE IMPACTO MANDO DE 3 4  Pulg. APRIETE Y DESAPRIETE TORQU"/>
    <n v="2"/>
    <n v="528.64"/>
    <n v="1057.28"/>
    <s v="2, 3"/>
    <x v="1"/>
    <s v="URBANO MARGARITA"/>
    <n v="22872"/>
    <x v="2"/>
    <m/>
    <m/>
    <m/>
    <n v="2"/>
    <n v="528.64"/>
    <n v="1057.28"/>
    <m/>
    <m/>
    <m/>
    <m/>
    <m/>
    <m/>
  </r>
  <r>
    <x v="3"/>
    <m/>
    <n v="1921"/>
    <s v="SI"/>
    <s v="CABLE DE CU. CONCENTRICO, CABLEADO, 600 V, ST, 4 X 4 AWG, 7 HILOS10010,441044"/>
    <s v="4210031 "/>
    <n v="4634001624"/>
    <s v="BIEN"/>
    <s v="Común"/>
    <x v="0"/>
    <s v="Normalizado"/>
    <s v="SUBASTA INVERSA ELECTRÓNICA"/>
    <s v="CABLE DE CU. CONCENTRICO, CABLEADO, 600 V, ST, 4 X 4 AWG, 7 HILOS"/>
    <n v="100"/>
    <n v="10.44"/>
    <m/>
    <s v="2, 3"/>
    <x v="1"/>
    <m/>
    <m/>
    <x v="1"/>
    <m/>
    <m/>
    <m/>
    <m/>
    <m/>
    <n v="0"/>
    <s v="ELIMINADO"/>
    <s v="106 0110"/>
    <d v="2021-10-27T00:00:00"/>
    <m/>
    <m/>
    <m/>
  </r>
  <r>
    <x v="3"/>
    <m/>
    <n v="1922"/>
    <s v="SI"/>
    <s v="TUBO LED T8, 60 CM.3003,351005"/>
    <s v="4210033 "/>
    <n v="465390014"/>
    <s v="BIEN"/>
    <s v="Común"/>
    <x v="0"/>
    <s v="Normalizado"/>
    <s v="ÍNFIMA CUANTÍA"/>
    <s v="TUBO LED T8, 60 CM."/>
    <n v="300"/>
    <n v="3.35"/>
    <n v="1005"/>
    <s v="1, 2"/>
    <x v="1"/>
    <m/>
    <m/>
    <x v="0"/>
    <m/>
    <m/>
    <m/>
    <m/>
    <m/>
    <n v="0"/>
    <m/>
    <m/>
    <m/>
    <m/>
    <m/>
    <m/>
  </r>
  <r>
    <x v="3"/>
    <m/>
    <n v="1923"/>
    <s v="SI"/>
    <s v="CABO DE NYLON, DIAMETRO 5 8 Pulg.20051000"/>
    <s v="4100037 "/>
    <n v="355201011"/>
    <s v="BIEN"/>
    <s v="Común"/>
    <x v="0"/>
    <s v="Normalizado"/>
    <s v="ÍNFIMA CUANTÍA"/>
    <s v="CABO DE NYLON, DIAMETRO 5 8 Pulg."/>
    <n v="200"/>
    <n v="5"/>
    <n v="1000"/>
    <s v="2, 3"/>
    <x v="1"/>
    <m/>
    <m/>
    <x v="0"/>
    <m/>
    <m/>
    <m/>
    <m/>
    <m/>
    <n v="0"/>
    <m/>
    <m/>
    <m/>
    <m/>
    <m/>
    <m/>
  </r>
  <r>
    <x v="3"/>
    <m/>
    <n v="1924"/>
    <s v="SI"/>
    <s v="MAIN SEAL RING REF. 6081039_x000a_(ANILLO RETENEDOR PRINCIPAL) 101001000"/>
    <s v="4220331 "/>
    <n v="461310014"/>
    <s v="BIEN"/>
    <s v="Común"/>
    <x v="0"/>
    <m/>
    <s v="SUBASTA INVERSA ELECTRÓNICA"/>
    <s v="MAIN SEAL RING REF. 6081039_x000a_(ANILLO RETENEDOR PRINCIPAL) "/>
    <s v="10"/>
    <n v="100"/>
    <n v="1000"/>
    <s v="2, 3"/>
    <x v="1"/>
    <s v="LARCO DIMARY"/>
    <n v="22924"/>
    <x v="2"/>
    <m/>
    <m/>
    <m/>
    <n v="10"/>
    <n v="35"/>
    <n v="350"/>
    <s v="INCLUSIÓN"/>
    <n v="102"/>
    <m/>
    <m/>
    <m/>
    <m/>
  </r>
  <r>
    <x v="3"/>
    <m/>
    <n v="1925"/>
    <s v="SI"/>
    <s v="MOTOR TOOL 1 1 2 PULG. 3.0 AMP. 25000 RPM, 110 V.2490,32980,64"/>
    <s v="1210120147100110 4300031 "/>
    <n v="442161111"/>
    <s v="BIEN"/>
    <s v="Común"/>
    <x v="1"/>
    <s v="Normalizado"/>
    <s v="ÍNFIMA CUANTÍA"/>
    <s v="MOTOR TOOL 1 1 2 PULG. 3.0 AMP. 25000 RPM, 110 V."/>
    <n v="1"/>
    <n v="366.97"/>
    <n v="366.97"/>
    <n v="3"/>
    <x v="1"/>
    <s v="URBANO MARGARITA"/>
    <n v="22950"/>
    <x v="2"/>
    <m/>
    <m/>
    <m/>
    <n v="1"/>
    <n v="366.97"/>
    <n v="366.97"/>
    <s v="MODIFICADO"/>
    <s v="32 106"/>
    <m/>
    <m/>
    <m/>
    <m/>
  </r>
  <r>
    <x v="3"/>
    <m/>
    <n v="1926"/>
    <s v="SI"/>
    <s v="CONECTOR RANURA PARALELA, ALEACION AL, 3 PERNOS, CONDUCTOR ACAR DE 7505019,29964,5"/>
    <s v="4100031 "/>
    <n v="4299905229"/>
    <s v="BIEN"/>
    <s v="Común"/>
    <x v="0"/>
    <s v="Normalizado"/>
    <s v="ÍNFIMA CUANTÍA"/>
    <s v="CONECTOR RANURA PARALELA, ALEACION AL, 3 PERNOS, CONDUCTOR ACAR DE 750"/>
    <n v="50"/>
    <n v="19.29"/>
    <m/>
    <s v="2, 3"/>
    <x v="1"/>
    <m/>
    <m/>
    <x v="1"/>
    <m/>
    <m/>
    <m/>
    <m/>
    <m/>
    <n v="0"/>
    <s v="ELIMINADO"/>
    <n v="138"/>
    <d v="2021-10-29T00:00:00"/>
    <m/>
    <m/>
    <m/>
  </r>
  <r>
    <x v="3"/>
    <m/>
    <n v="1928"/>
    <s v="SI"/>
    <s v="ANILLO - O'RING 405 DIA. N/P._x000a_6081030 1093,27932,7"/>
    <s v="4220331 "/>
    <n v="461310014"/>
    <s v="BIEN"/>
    <s v="Común"/>
    <x v="0"/>
    <m/>
    <s v="SUBASTA INVERSA ELECTRÓNICA"/>
    <s v="ANILLO - O'RING 405 DIA. N/P._x000a_6081030 "/>
    <s v="10"/>
    <n v="93.27"/>
    <n v="932.69999999999993"/>
    <s v="2, 3"/>
    <x v="1"/>
    <s v="LARCO DIMARY"/>
    <n v="22924"/>
    <x v="2"/>
    <m/>
    <m/>
    <m/>
    <n v="10"/>
    <n v="60"/>
    <n v="600"/>
    <s v="INCLUSIÓN"/>
    <n v="102"/>
    <m/>
    <m/>
    <m/>
    <m/>
  </r>
  <r>
    <x v="3"/>
    <m/>
    <n v="1929"/>
    <s v="SI"/>
    <s v="PERTIGA AISLADA PARA INSTALAR CORTOCIRCUITOS A TIERRA2459,29918,58"/>
    <s v="4210037 "/>
    <n v="389993331"/>
    <s v="BIEN"/>
    <s v="Común"/>
    <x v="0"/>
    <s v="Normalizado"/>
    <s v="ÍNFIMA CUANTÍA"/>
    <s v="PERTIGA AISLADA PARA INSTALAR CORTOCIRCUITOS A TIERRA"/>
    <n v="2"/>
    <n v="459.29"/>
    <m/>
    <s v="2, 3"/>
    <x v="1"/>
    <m/>
    <m/>
    <x v="1"/>
    <m/>
    <m/>
    <m/>
    <m/>
    <m/>
    <n v="0"/>
    <s v="ELIMINADO"/>
    <n v="110"/>
    <d v="2021-10-27T00:00:00"/>
    <m/>
    <m/>
    <m/>
  </r>
  <r>
    <x v="3"/>
    <m/>
    <n v="1930"/>
    <s v="SI"/>
    <s v="TRAJE IMPERMEABILIZADO DESECHABLE DE PROTECCION PERSONAL7512,21915,75"/>
    <s v="4210031 "/>
    <n v="282310922"/>
    <s v="BIEN"/>
    <s v="Común"/>
    <x v="0"/>
    <s v="Normalizado"/>
    <s v="ÍNFIMA CUANTÍA"/>
    <s v="TRAJE IMPERMEABILIZADO DESECHABLE DE PROTECCION PERSONAL"/>
    <n v="75"/>
    <n v="12.21"/>
    <m/>
    <s v="2, 3"/>
    <x v="1"/>
    <m/>
    <m/>
    <x v="1"/>
    <m/>
    <m/>
    <m/>
    <m/>
    <m/>
    <n v="0"/>
    <s v="ELIMINADO"/>
    <n v="110"/>
    <d v="2021-10-27T00:00:00"/>
    <m/>
    <m/>
    <m/>
  </r>
  <r>
    <x v="3"/>
    <m/>
    <n v="1931"/>
    <s v="SI"/>
    <s v="COMPRESOR ELECTRICO DE 1 HP, 110 220 V, 125 PSI2449,74899,48"/>
    <s v="4210033 "/>
    <n v="4323004127"/>
    <s v="BIEN"/>
    <s v="Común"/>
    <x v="0"/>
    <s v="Normalizado"/>
    <s v="ÍNFIMA CUANTÍA"/>
    <s v="COMPRESOR ELECTRICO DE 1 HP, 110 220 V, 125 PSI"/>
    <n v="2"/>
    <n v="449.74"/>
    <m/>
    <s v="1, 2"/>
    <x v="1"/>
    <m/>
    <m/>
    <x v="1"/>
    <m/>
    <m/>
    <m/>
    <m/>
    <m/>
    <n v="0"/>
    <s v="ELIMINADO"/>
    <n v="110"/>
    <d v="2021-10-27T00:00:00"/>
    <m/>
    <m/>
    <m/>
  </r>
  <r>
    <x v="3"/>
    <m/>
    <n v="1932"/>
    <s v="SI"/>
    <s v="PINTURA ESMALTE SINTETICO COLOR GRIS PERLA4022,15886"/>
    <s v="4210031 4220331 "/>
    <n v="351100111"/>
    <s v="BIEN"/>
    <s v="Común"/>
    <x v="0"/>
    <s v="Normalizado"/>
    <s v="ÍNFIMA CUANTÍA"/>
    <s v="PINTURA ESMALTE SINTETICO COLOR GRIS PERLA"/>
    <n v="40"/>
    <n v="22.15"/>
    <n v="886"/>
    <n v="3"/>
    <x v="1"/>
    <s v="TIPANTA TANIA"/>
    <n v="22913"/>
    <x v="2"/>
    <m/>
    <m/>
    <m/>
    <n v="40"/>
    <n v="22.15"/>
    <n v="886"/>
    <s v="MODIFICADO"/>
    <n v="7"/>
    <m/>
    <m/>
    <m/>
    <m/>
  </r>
  <r>
    <x v="3"/>
    <m/>
    <n v="1933"/>
    <s v="SI"/>
    <s v="PISTOLA SOPLETE DE AIRE CALIENTE DE 20 A 600 GRD. C, CON TOBERA DE 5 M2438,48876,96"/>
    <s v="4220337 "/>
    <n v="442310011"/>
    <s v="BIEN"/>
    <s v="Común"/>
    <x v="0"/>
    <s v="Normalizado"/>
    <s v="ÍNFIMA CUANTÍA"/>
    <s v="PISTOLA SOPLETE DE AIRE CALIENTE DE 20 A 600 GRD. C, CON TOBERA DE 5 M"/>
    <n v="2"/>
    <n v="438.48"/>
    <n v="876.96"/>
    <s v="2, 3"/>
    <x v="1"/>
    <s v="URBANO MARGARITA"/>
    <n v="22872"/>
    <x v="2"/>
    <m/>
    <m/>
    <m/>
    <n v="2"/>
    <n v="438.48"/>
    <n v="876.96"/>
    <m/>
    <m/>
    <m/>
    <m/>
    <m/>
    <m/>
  </r>
  <r>
    <x v="3"/>
    <m/>
    <n v="1935"/>
    <s v="SI"/>
    <s v="DADO DE 6 PUNTAS, MANDO 1 4 Pulg.  RACHAS , JUEGO DE 37 PIEZAS, MILIMETRICA2424,26848,52"/>
    <s v="4210037 "/>
    <n v="4299217233"/>
    <s v="BIEN"/>
    <s v="Común"/>
    <x v="0"/>
    <s v="Normalizado"/>
    <s v="ÍNFIMA CUANTÍA"/>
    <s v="DADO DE 6 PUNTAS, MANDO 1 4 Pulg.  RACHAS , JUEGO DE 37 PIEZAS, MILIMETRICA"/>
    <n v="2"/>
    <n v="424.26"/>
    <m/>
    <s v="2, 3"/>
    <x v="1"/>
    <m/>
    <m/>
    <x v="1"/>
    <m/>
    <m/>
    <m/>
    <m/>
    <m/>
    <n v="0"/>
    <s v="ELIMINADO"/>
    <n v="110"/>
    <d v="2021-10-27T00:00:00"/>
    <m/>
    <m/>
    <m/>
  </r>
  <r>
    <x v="3"/>
    <m/>
    <n v="1936"/>
    <s v="SI"/>
    <s v="AMINA FILMICA   ANTICORROSIVO Y ANTI INCRUSTANTE. REF. ITBOILER 52 B2004,06812"/>
    <s v="4220331 "/>
    <n v="354300211"/>
    <s v="BIEN"/>
    <s v="Común"/>
    <x v="0"/>
    <s v="Normalizado"/>
    <s v="ÍNFIMA CUANTÍA"/>
    <s v="AMINA FILMICA   ANTICORROSIVO Y ANTI INCRUSTANTE. REF. ITBOILER 52 B"/>
    <n v="200"/>
    <n v="4.0599999999999996"/>
    <m/>
    <s v="2, 3"/>
    <x v="1"/>
    <m/>
    <m/>
    <x v="1"/>
    <m/>
    <m/>
    <m/>
    <m/>
    <m/>
    <n v="0"/>
    <s v="ELIMINADO"/>
    <n v="110"/>
    <d v="2021-10-27T00:00:00"/>
    <m/>
    <m/>
    <m/>
  </r>
  <r>
    <x v="3"/>
    <m/>
    <n v="1937"/>
    <s v="SI"/>
    <s v="PISTOLA NEUMATICA DE AGUJAS1787,88787,88"/>
    <s v="4220337 "/>
    <n v="44231001112"/>
    <s v="BIEN"/>
    <s v="Común"/>
    <x v="0"/>
    <s v="Normalizado"/>
    <s v="ÍNFIMA CUANTÍA"/>
    <s v="PISTOLA NEUMATICA DE AGUJAS"/>
    <n v="1"/>
    <n v="787.88"/>
    <n v="787.88"/>
    <s v="2, 3"/>
    <x v="1"/>
    <s v="URBANO MARGARITA"/>
    <n v="22872"/>
    <x v="2"/>
    <m/>
    <m/>
    <m/>
    <n v="1"/>
    <n v="787.88"/>
    <n v="787.88"/>
    <m/>
    <m/>
    <m/>
    <m/>
    <m/>
    <m/>
  </r>
  <r>
    <x v="3"/>
    <m/>
    <n v="1938"/>
    <s v="SI"/>
    <s v="ANTIADHERENTE DE NIQUEL , EN SPRAY2038,08761,6"/>
    <s v="4220331 "/>
    <n v="414210113"/>
    <s v="BIEN"/>
    <s v="Común"/>
    <x v="0"/>
    <s v="Normalizado"/>
    <s v="ÍNFIMA CUANTÍA"/>
    <s v="ANTIADHERENTE DE NIQUEL , EN SPRAY"/>
    <n v="20"/>
    <n v="38.08"/>
    <m/>
    <s v="2, 3"/>
    <x v="1"/>
    <m/>
    <m/>
    <x v="1"/>
    <m/>
    <m/>
    <m/>
    <m/>
    <m/>
    <n v="0"/>
    <s v="ELIMINADO"/>
    <n v="110"/>
    <d v="2021-10-27T00:00:00"/>
    <m/>
    <m/>
    <m/>
  </r>
  <r>
    <x v="3"/>
    <m/>
    <n v="1939"/>
    <s v="SI"/>
    <s v="BROCHA DE CERDA, ANCHO DE 38 MM  1 1 2 Pulg. 1913,8725,8"/>
    <s v="4100037 4210031 4220331 4300037 "/>
    <n v="319110012"/>
    <s v="BIEN"/>
    <s v="Común"/>
    <x v="0"/>
    <s v="Normalizado"/>
    <s v="ÍNFIMA CUANTÍA"/>
    <s v="BROCHA DE CERDA, ANCHO DE 38 MM  1 1 2 Pulg. "/>
    <n v="191"/>
    <n v="3.8"/>
    <n v="725.8"/>
    <s v="1, 2, 3"/>
    <x v="1"/>
    <m/>
    <m/>
    <x v="0"/>
    <m/>
    <m/>
    <m/>
    <m/>
    <m/>
    <n v="0"/>
    <m/>
    <m/>
    <m/>
    <m/>
    <m/>
    <m/>
  </r>
  <r>
    <x v="3"/>
    <m/>
    <n v="1940"/>
    <s v="SI"/>
    <s v="EJE VERTICAL DE LA CENTRIFUGADORA DE CRUDO2350700"/>
    <s v="4220331 "/>
    <n v="461310014"/>
    <s v="BIEN"/>
    <s v="Común"/>
    <x v="0"/>
    <s v="Normalizado"/>
    <s v="ÍNFIMA CUANTÍA"/>
    <s v="EJE VERTICAL DE LA CENTRIFUGADORA DE CRUDO"/>
    <n v="2"/>
    <n v="350"/>
    <n v="700"/>
    <s v="2, 3"/>
    <x v="1"/>
    <s v="LARCO DIMARY"/>
    <n v="22924"/>
    <x v="2"/>
    <m/>
    <m/>
    <m/>
    <n v="2"/>
    <n v="350"/>
    <n v="700"/>
    <s v="MODIFICADO"/>
    <n v="163"/>
    <m/>
    <m/>
    <m/>
    <m/>
  </r>
  <r>
    <x v="3"/>
    <m/>
    <n v="1941"/>
    <s v="SI"/>
    <s v="PINTURA ANTICORROSIVA NEGRO EPOXICO DE MANTENIMIENTO INDUSTRIAL1068,98689,8"/>
    <s v="4210031 "/>
    <n v="351100111"/>
    <s v="BIEN"/>
    <s v="Común"/>
    <x v="0"/>
    <s v="Normalizado"/>
    <s v="ÍNFIMA CUANTÍA"/>
    <s v="PINTURA ANTICORROSIVA NEGRO EPOXICO DE MANTENIMIENTO INDUSTRIAL"/>
    <n v="10"/>
    <n v="68.98"/>
    <n v="689.80000000000007"/>
    <s v="1, 2"/>
    <x v="1"/>
    <m/>
    <m/>
    <x v="0"/>
    <m/>
    <m/>
    <m/>
    <m/>
    <m/>
    <n v="0"/>
    <m/>
    <m/>
    <m/>
    <m/>
    <m/>
    <m/>
  </r>
  <r>
    <x v="3"/>
    <m/>
    <n v="1942"/>
    <s v="SI"/>
    <s v="QUIMICO DESINCRUSTANTE ACIDOS ESPECIALES CON INHIBIDORES, LIQUIDO2502,7675"/>
    <s v="4220331 "/>
    <n v="342304714"/>
    <s v="BIEN"/>
    <s v="Común"/>
    <x v="0"/>
    <s v="Normalizado"/>
    <s v="ÍNFIMA CUANTÍA"/>
    <s v="QUIMICO DESINCRUSTANTE ACIDOS ESPECIALES CON INHIBIDORES, LIQUIDO"/>
    <n v="250"/>
    <n v="2.7"/>
    <m/>
    <s v="2, 3"/>
    <x v="1"/>
    <m/>
    <m/>
    <x v="1"/>
    <m/>
    <m/>
    <m/>
    <m/>
    <m/>
    <n v="0"/>
    <s v="ELIMINADO"/>
    <s v="7  0110"/>
    <d v="2021-10-27T00:00:00"/>
    <m/>
    <m/>
    <m/>
  </r>
  <r>
    <x v="3"/>
    <m/>
    <n v="1943"/>
    <s v="SI"/>
    <s v="ANILLO - O'RING. N/P. 60810331066,18661,8"/>
    <s v="4220331 "/>
    <n v="461310014"/>
    <s v="BIEN"/>
    <s v="Común"/>
    <x v="0"/>
    <m/>
    <s v="SUBASTA INVERSA ELECTRÓNICA"/>
    <s v="ANILLO - O'RING. N/P. 6081033"/>
    <s v="10"/>
    <n v="66.180000000000007"/>
    <n v="661.80000000000007"/>
    <s v="2, 3"/>
    <x v="1"/>
    <s v="LARCO DIMARY"/>
    <n v="22924"/>
    <x v="2"/>
    <m/>
    <m/>
    <m/>
    <n v="10"/>
    <n v="13"/>
    <n v="130"/>
    <s v="INCLUSIÓN"/>
    <n v="102"/>
    <m/>
    <m/>
    <m/>
    <m/>
  </r>
  <r>
    <x v="3"/>
    <m/>
    <n v="1944"/>
    <s v="SI"/>
    <s v="BARNIZ AISLANTE TIPO FR41 CLASE F881,35650,8"/>
    <s v="4210031 "/>
    <n v="35110011"/>
    <s v="BIEN"/>
    <s v="Común"/>
    <x v="0"/>
    <s v="Normalizado"/>
    <s v="ÍNFIMA CUANTÍA"/>
    <s v="BARNIZ AISLANTE TIPO FR41 CLASE F"/>
    <n v="8"/>
    <n v="81.349999999999994"/>
    <m/>
    <s v="2, 3"/>
    <x v="1"/>
    <m/>
    <m/>
    <x v="1"/>
    <m/>
    <m/>
    <m/>
    <m/>
    <m/>
    <n v="0"/>
    <s v="ELIMINADO"/>
    <n v="110"/>
    <d v="2021-10-27T00:00:00"/>
    <m/>
    <m/>
    <m/>
  </r>
  <r>
    <x v="3"/>
    <m/>
    <n v="1945"/>
    <s v="SI"/>
    <s v="ANTICORROSIVO Y ANTI INCRUSTANTE A BASE DE FOSFATOS ORGANICOS.4601,4644"/>
    <s v="4220331 "/>
    <n v="354300211"/>
    <s v="BIEN"/>
    <s v="Común"/>
    <x v="0"/>
    <s v="Normalizado"/>
    <s v="ÍNFIMA CUANTÍA"/>
    <s v="ANTICORROSIVO Y ANTI INCRUSTANTE A BASE DE FOSFATOS ORGANICOS."/>
    <n v="460"/>
    <n v="1.4"/>
    <m/>
    <s v="2, 3"/>
    <x v="1"/>
    <m/>
    <m/>
    <x v="1"/>
    <m/>
    <m/>
    <m/>
    <m/>
    <m/>
    <n v="0"/>
    <s v="ELIMINADO"/>
    <n v="110"/>
    <d v="2021-10-27T00:00:00"/>
    <m/>
    <m/>
    <m/>
  </r>
  <r>
    <x v="3"/>
    <m/>
    <n v="1947"/>
    <s v="SI"/>
    <s v="TRONZADORA DE 14 Pulg.  120 V.  15.0 AMP 2202308,85617,7"/>
    <s v="1210120147100110 4300031 "/>
    <n v="4421400114"/>
    <s v="BIEN"/>
    <s v="Común"/>
    <x v="1"/>
    <s v="Normalizado"/>
    <s v="ÍNFIMA CUANTÍA"/>
    <s v="TRONZADORA DE 14 Pulg.  120 V.  15.0 AMP 220"/>
    <n v="1"/>
    <n v="230"/>
    <n v="230"/>
    <n v="3"/>
    <x v="1"/>
    <s v="URBANO MARGARITA"/>
    <n v="22950"/>
    <x v="2"/>
    <m/>
    <m/>
    <m/>
    <n v="1"/>
    <n v="230"/>
    <n v="230"/>
    <s v="MODIFICADO"/>
    <s v="32 0106"/>
    <d v="2021-10-26T00:00:00"/>
    <m/>
    <m/>
    <m/>
  </r>
  <r>
    <x v="3"/>
    <m/>
    <n v="1948"/>
    <s v="SI"/>
    <s v="COMPUESTO INHIBIDOR DE CORROSION PARA AGUA DE ENFRIAMIENTO, SOLUCION D4401,39611,6"/>
    <s v="4220331 "/>
    <n v="354300211"/>
    <s v="BIEN"/>
    <s v="Común"/>
    <x v="0"/>
    <s v="Normalizado"/>
    <s v="ÍNFIMA CUANTÍA"/>
    <s v="COMPUESTO INHIBIDOR DE CORROSION PARA AGUA DE ENFRIAMIENTO, SOLUCION D"/>
    <n v="440"/>
    <n v="1.39"/>
    <m/>
    <s v="2, 3"/>
    <x v="1"/>
    <m/>
    <m/>
    <x v="1"/>
    <m/>
    <m/>
    <m/>
    <m/>
    <m/>
    <n v="0"/>
    <s v="ELIMINADO"/>
    <n v="110"/>
    <d v="2021-10-27T00:00:00"/>
    <m/>
    <m/>
    <m/>
  </r>
  <r>
    <x v="3"/>
    <m/>
    <n v="1949"/>
    <s v="SI"/>
    <s v="PRENSA ESTOPA  GRAFITADA DE 3 8 Pulg.1060,2602"/>
    <s v="4220331 "/>
    <n v="369800027"/>
    <s v="BIEN"/>
    <s v="Común"/>
    <x v="0"/>
    <s v="Normalizado"/>
    <s v="ÍNFIMA CUANTÍA"/>
    <s v="PRENSA ESTOPA  GRAFITADA DE 3 8 Pulg."/>
    <n v="10"/>
    <n v="60.2"/>
    <m/>
    <s v="2, 3"/>
    <x v="1"/>
    <m/>
    <m/>
    <x v="1"/>
    <m/>
    <m/>
    <m/>
    <m/>
    <m/>
    <n v="0"/>
    <s v="ELIMINADO"/>
    <n v="110"/>
    <d v="2021-10-27T00:00:00"/>
    <m/>
    <m/>
    <m/>
  </r>
  <r>
    <x v="3"/>
    <m/>
    <n v="1950"/>
    <s v="SI"/>
    <s v="DETERGENTE INDUSTRIAL PARA REMOVER ACEITES Y GRASAS, LIQUIDO BIODEGRAD2502,4600"/>
    <s v="4210031 4220331 "/>
    <n v="354300217"/>
    <s v="BIEN"/>
    <s v="Común"/>
    <x v="0"/>
    <s v="Normalizado"/>
    <s v="ÍNFIMA CUANTÍA"/>
    <s v="DETERGENTE INDUSTRIAL PARA REMOVER ACEITES Y GRASAS, LIQUIDO BIODEGRAD"/>
    <n v="250"/>
    <n v="2.4"/>
    <m/>
    <s v="2, 3"/>
    <x v="1"/>
    <m/>
    <m/>
    <x v="1"/>
    <m/>
    <m/>
    <m/>
    <m/>
    <m/>
    <n v="0"/>
    <s v="ELIMINADO"/>
    <s v="7  0110"/>
    <d v="2021-10-27T00:00:00"/>
    <m/>
    <m/>
    <m/>
  </r>
  <r>
    <x v="3"/>
    <m/>
    <n v="1951"/>
    <s v="SI"/>
    <s v="PLANCHA DE  ASBESTO DE 150 X 150 CM, 1 16 Pulg. DE ESPESOR1059,36593,6"/>
    <s v="4220331 "/>
    <n v="163901011"/>
    <s v="BIEN"/>
    <s v="Común"/>
    <x v="0"/>
    <s v="Normalizado"/>
    <s v="ÍNFIMA CUANTÍA"/>
    <s v="PLANCHA DE  ASBESTO DE 150 X 150 CM, 1 16 Pulg. DE ESPESOR"/>
    <n v="10"/>
    <n v="59.36"/>
    <m/>
    <s v="2, 3"/>
    <x v="1"/>
    <m/>
    <m/>
    <x v="1"/>
    <m/>
    <m/>
    <m/>
    <m/>
    <m/>
    <n v="0"/>
    <s v="ELIMINADO"/>
    <n v="110"/>
    <d v="2021-10-27T00:00:00"/>
    <m/>
    <m/>
    <m/>
  </r>
  <r>
    <x v="3"/>
    <m/>
    <n v="1952"/>
    <s v="SI"/>
    <s v="CINTA TEFLON DE 1 2 Pulg. DE ANCHO, ROLLO DE 13 M, DENSIDAD MEDIA 0.7 A 0.82202,46541,2"/>
    <s v="4210031 4220331 "/>
    <n v="429992212"/>
    <s v="BIEN"/>
    <s v="Común"/>
    <x v="0"/>
    <s v="Normalizado"/>
    <s v="ÍNFIMA CUANTÍA"/>
    <s v="CINTA TEFLON DE 1 2 Pulg. DE ANCHO, ROLLO DE 13 M, DENSIDAD MEDIA 0.7 A 0.8"/>
    <n v="220"/>
    <n v="2.46"/>
    <m/>
    <s v="2, 3"/>
    <x v="1"/>
    <m/>
    <m/>
    <x v="1"/>
    <m/>
    <m/>
    <m/>
    <m/>
    <m/>
    <n v="0"/>
    <s v="ELIMINADO"/>
    <n v="110"/>
    <d v="2021-10-27T00:00:00"/>
    <m/>
    <m/>
    <m/>
  </r>
  <r>
    <x v="3"/>
    <m/>
    <n v="1953"/>
    <s v="SI"/>
    <s v="COMPRESOR ELECTRICO DE 2 HP, 120 V, 115 PSI1536,14536,14"/>
    <s v="4210037 "/>
    <n v="4323004127"/>
    <s v="BIEN"/>
    <s v="Común"/>
    <x v="0"/>
    <s v="Normalizado"/>
    <s v="ÍNFIMA CUANTÍA"/>
    <s v="COMPRESOR ELECTRICO DE 2 HP, 120 V, 115 PSI"/>
    <n v="1"/>
    <n v="536.14"/>
    <n v="536.14"/>
    <s v="2, 3"/>
    <x v="1"/>
    <m/>
    <m/>
    <x v="0"/>
    <m/>
    <m/>
    <m/>
    <m/>
    <m/>
    <n v="0"/>
    <m/>
    <m/>
    <m/>
    <m/>
    <m/>
    <m/>
  </r>
  <r>
    <x v="3"/>
    <m/>
    <n v="1954"/>
    <s v="SI"/>
    <s v="DESENGRASANTE INDUSTRIAL PARA DESCARBONIZAR MOTORES A DIESEL1503,55532,5"/>
    <s v="4220338 "/>
    <n v="353220012"/>
    <s v="BIEN"/>
    <s v="Común"/>
    <x v="0"/>
    <s v="Normalizado"/>
    <s v="ÍNFIMA CUANTÍA"/>
    <s v="DESENGRASANTE INDUSTRIAL PARA DESCARBONIZAR MOTORES A DIESEL"/>
    <n v="150"/>
    <n v="3.55"/>
    <n v="532.5"/>
    <s v="2, 3"/>
    <x v="1"/>
    <m/>
    <n v="22992"/>
    <x v="8"/>
    <m/>
    <m/>
    <m/>
    <n v="150"/>
    <n v="3.55"/>
    <n v="532.5"/>
    <m/>
    <m/>
    <m/>
    <m/>
    <m/>
    <m/>
  </r>
  <r>
    <x v="3"/>
    <m/>
    <n v="1955"/>
    <s v="SI"/>
    <s v="CINTA ELÉCTRICA DE TELA DE FIBRA DE VIDRIO, CLASE B, 12,7 MM, 19,8 M. 1533,6504"/>
    <s v="4210031 "/>
    <n v="3692000118"/>
    <s v="BIEN"/>
    <s v="Común"/>
    <x v="0"/>
    <s v="Normalizado"/>
    <s v="ÍNFIMA CUANTÍA"/>
    <s v="CINTA ELÉCTRICA DE TELA DE FIBRA DE VIDRIO, CLASE B, 12,7 MM, 19,8 M. "/>
    <n v="15"/>
    <n v="33.6"/>
    <m/>
    <s v="2, 3"/>
    <x v="1"/>
    <m/>
    <m/>
    <x v="1"/>
    <m/>
    <m/>
    <m/>
    <m/>
    <m/>
    <n v="0"/>
    <s v="ELIMINADO"/>
    <n v="110"/>
    <d v="2021-10-27T00:00:00"/>
    <m/>
    <m/>
    <m/>
  </r>
  <r>
    <x v="3"/>
    <m/>
    <n v="1956"/>
    <s v="SI"/>
    <s v="ALGICIDA Y BACTERICIDA CON ALTA CONCENTRACION DE BIOCIDAS NO IONICOS D2801,79501,2"/>
    <s v="4220331 "/>
    <n v="342304722"/>
    <s v="BIEN"/>
    <s v="Común"/>
    <x v="0"/>
    <s v="Normalizado"/>
    <s v="ÍNFIMA CUANTÍA"/>
    <s v="ALGICIDA Y BACTERICIDA CON ALTA CONCENTRACION DE BIOCIDAS NO IONICOS D"/>
    <n v="280"/>
    <n v="1.79"/>
    <m/>
    <s v="2, 3"/>
    <x v="1"/>
    <m/>
    <m/>
    <x v="1"/>
    <m/>
    <m/>
    <m/>
    <m/>
    <m/>
    <n v="0"/>
    <s v="ELIMINADO"/>
    <n v="110"/>
    <d v="2021-10-27T00:00:00"/>
    <m/>
    <m/>
    <m/>
  </r>
  <r>
    <x v="3"/>
    <m/>
    <n v="1957"/>
    <s v="SI"/>
    <s v="EJE PARA BOMBA DE ALIMENTACIÓN DE COMBUSTIBLE DE LA CENTRIFUGADORA DE 2250500"/>
    <s v="4220331 "/>
    <n v="461310014"/>
    <s v="BIEN"/>
    <s v="Común"/>
    <x v="0"/>
    <s v="Normalizado"/>
    <s v="ÍNFIMA CUANTÍA"/>
    <s v="EJE PARA BOMBA DE ALIMENTACIÓN DE COMBUSTIBLE DE LA CENTRIFUGADORA DE "/>
    <n v="2"/>
    <n v="250"/>
    <n v="500"/>
    <s v="2, 3"/>
    <x v="1"/>
    <s v="LARCO DIMARY"/>
    <n v="22924"/>
    <x v="2"/>
    <m/>
    <m/>
    <m/>
    <n v="2"/>
    <n v="250"/>
    <n v="500"/>
    <s v="MODIFICADO"/>
    <n v="163"/>
    <m/>
    <m/>
    <m/>
    <m/>
  </r>
  <r>
    <x v="3"/>
    <m/>
    <n v="1958"/>
    <s v="SI"/>
    <s v="O RING RUBBER DIAM. 146 REF. DIAG. 392165B 38, PARTE 6016009.1049,63496,3"/>
    <s v="4220331 "/>
    <n v="461310014"/>
    <s v="BIEN"/>
    <s v="Común"/>
    <x v="0"/>
    <s v="Normalizado"/>
    <s v="SUBASTA INVERSA ELECTRÓNICA"/>
    <s v="O RING RUBBER DIAM. 146 REF. DIAG. 392165B 38, PARTE 6016009."/>
    <n v="10"/>
    <n v="49.63"/>
    <n v="496.3"/>
    <s v="2, 3"/>
    <x v="2"/>
    <s v="LARCO DIMARY"/>
    <n v="22924"/>
    <x v="2"/>
    <m/>
    <m/>
    <m/>
    <n v="10"/>
    <n v="20"/>
    <n v="200"/>
    <m/>
    <m/>
    <m/>
    <m/>
    <m/>
    <m/>
  </r>
  <r>
    <x v="3"/>
    <m/>
    <n v="1959"/>
    <s v="SI"/>
    <s v="BORNERA PARA RIEL DIN, PARA CABLE No. 16 AWG.8000,62496"/>
    <s v="4210031 "/>
    <n v="462110521"/>
    <s v="BIEN"/>
    <s v="Común"/>
    <x v="0"/>
    <s v="Normalizado"/>
    <s v="ÍNFIMA CUANTÍA"/>
    <s v="BORNERA PARA RIEL DIN, PARA CABLE No. 16 AWG."/>
    <n v="800"/>
    <n v="0.62"/>
    <m/>
    <s v="2, 3"/>
    <x v="1"/>
    <m/>
    <m/>
    <x v="1"/>
    <m/>
    <m/>
    <m/>
    <m/>
    <m/>
    <n v="0"/>
    <s v="ELIMINADO"/>
    <n v="110"/>
    <d v="2021-10-27T00:00:00"/>
    <m/>
    <m/>
    <m/>
  </r>
  <r>
    <x v="4"/>
    <m/>
    <n v="1960"/>
    <s v="SI"/>
    <s v="ELECTRODO E 6011, DIAMETRO 1 8 Pulg.1004,5450"/>
    <s v="4210031 4220331 "/>
    <n v="429500011"/>
    <s v="BIEN"/>
    <s v="Común"/>
    <x v="0"/>
    <s v="Normalizado"/>
    <s v="SUBASTA INVERSA ELECTRÓNICA"/>
    <s v="ELECTRODO E 6011, DIAMETRO 1 8 Pulg."/>
    <n v="100"/>
    <n v="4.5"/>
    <n v="450"/>
    <s v="2, 3"/>
    <x v="2"/>
    <s v="LARCO DIMARY"/>
    <n v="22632"/>
    <x v="3"/>
    <d v="2021-10-18T00:00:00"/>
    <m/>
    <s v="Publicado el 05/11/21; se encuentra en preguntas, respuestas y aclaraciones"/>
    <m/>
    <m/>
    <n v="0"/>
    <m/>
    <m/>
    <m/>
    <m/>
    <m/>
    <m/>
  </r>
  <r>
    <x v="3"/>
    <m/>
    <n v="1961"/>
    <s v="SI"/>
    <s v="PINTURA ESMALTE SINTETICO COLOR ROJO SIENA2022,35447"/>
    <s v="4220331 "/>
    <n v="351100111"/>
    <s v="BIEN"/>
    <s v="Común"/>
    <x v="0"/>
    <s v="Normalizado"/>
    <s v="ÍNFIMA CUANTÍA"/>
    <s v="PINTURA ESMALTE SINTETICO COLOR ROJO SIENA"/>
    <n v="20"/>
    <n v="22.35"/>
    <n v="447"/>
    <s v="2, 3"/>
    <x v="1"/>
    <s v="TIPANTA TANIA"/>
    <n v="22913"/>
    <x v="2"/>
    <m/>
    <m/>
    <m/>
    <n v="20"/>
    <n v="22.35"/>
    <n v="447"/>
    <s v="MODIFICADO"/>
    <n v="7"/>
    <m/>
    <m/>
    <m/>
    <m/>
  </r>
  <r>
    <x v="3"/>
    <m/>
    <n v="1962"/>
    <s v="SI"/>
    <s v="PINTURA ESMALTE SINTETICO COLOR AZUL2022,15443"/>
    <s v="4220331 "/>
    <n v="351100111"/>
    <s v="BIEN"/>
    <s v="Común"/>
    <x v="0"/>
    <s v="Normalizado"/>
    <s v="ÍNFIMA CUANTÍA"/>
    <s v="PINTURA ESMALTE SINTETICO COLOR AZUL"/>
    <n v="20"/>
    <n v="22.15"/>
    <n v="443"/>
    <s v="2, 3"/>
    <x v="1"/>
    <s v="TIPANTA TANIA"/>
    <n v="22913"/>
    <x v="2"/>
    <m/>
    <m/>
    <m/>
    <n v="20"/>
    <n v="22.15"/>
    <n v="443"/>
    <s v="MODIFICADO"/>
    <n v="7"/>
    <m/>
    <m/>
    <m/>
    <m/>
  </r>
  <r>
    <x v="3"/>
    <m/>
    <n v="1963"/>
    <s v="SI"/>
    <s v="CINTA VINIL CONTINUO 3 4 Pulg.  19.1mm  M21 750 595 WT1043,68436,8"/>
    <s v="4210031 "/>
    <n v="389120157"/>
    <s v="BIEN"/>
    <s v="Común"/>
    <x v="0"/>
    <s v="Normalizado"/>
    <s v="ÍNFIMA CUANTÍA"/>
    <s v="CINTA VINIL CONTINUO 3 4 Pulg.  19.1mm  M21 750 595 WT"/>
    <n v="10"/>
    <n v="43.68"/>
    <m/>
    <s v="2, 3"/>
    <x v="1"/>
    <m/>
    <m/>
    <x v="1"/>
    <m/>
    <m/>
    <m/>
    <m/>
    <m/>
    <n v="0"/>
    <s v="ELIMINADO"/>
    <n v="110"/>
    <d v="2021-10-27T00:00:00"/>
    <m/>
    <m/>
    <m/>
  </r>
  <r>
    <x v="3"/>
    <m/>
    <n v="1964"/>
    <s v="SI"/>
    <s v="CABO FORTEX, DIAMETRO 1 2 Pulg.2002,1420"/>
    <s v="4100037 "/>
    <n v="355201011"/>
    <s v="BIEN"/>
    <s v="Común"/>
    <x v="0"/>
    <s v="Normalizado"/>
    <s v="ÍNFIMA CUANTÍA"/>
    <s v="CABO FORTEX, DIAMETRO 1 2 Pulg."/>
    <n v="200"/>
    <n v="2.1"/>
    <n v="420"/>
    <s v="2, 3"/>
    <x v="1"/>
    <m/>
    <m/>
    <x v="0"/>
    <m/>
    <m/>
    <m/>
    <m/>
    <m/>
    <n v="0"/>
    <m/>
    <m/>
    <m/>
    <m/>
    <m/>
    <m/>
  </r>
  <r>
    <x v="3"/>
    <m/>
    <n v="1965"/>
    <s v="SI"/>
    <s v="ALGICIDA BACTERICIDA DE AMPLIO ESPECTRO, COMPUESTO EN BASE DE AMONIOS 3001,4420"/>
    <s v="4220331 "/>
    <n v="342304722"/>
    <s v="BIEN"/>
    <s v="Común"/>
    <x v="0"/>
    <s v="Normalizado"/>
    <s v="ÍNFIMA CUANTÍA"/>
    <s v="ALGICIDA BACTERICIDA DE AMPLIO ESPECTRO, COMPUESTO EN BASE DE AMONIOS "/>
    <n v="300"/>
    <n v="1.4"/>
    <m/>
    <s v="2, 3"/>
    <x v="1"/>
    <m/>
    <m/>
    <x v="1"/>
    <m/>
    <m/>
    <m/>
    <m/>
    <m/>
    <n v="0"/>
    <s v="ELIMINADO"/>
    <n v="110"/>
    <d v="2021-10-27T00:00:00"/>
    <m/>
    <m/>
    <m/>
  </r>
  <r>
    <x v="3"/>
    <m/>
    <n v="1966"/>
    <s v="SI"/>
    <s v="RODAMIENTO RIGIDO DE BOLAS CONTACTO ANGULAR 7309 2RS1583,88419,4"/>
    <s v="4220331 "/>
    <n v="433100011"/>
    <s v="BIEN"/>
    <s v="Común"/>
    <x v="0"/>
    <s v="Normalizado"/>
    <s v="ÍNFIMA CUANTÍA"/>
    <s v="RODAMIENTO RIGIDO DE BOLAS CONTACTO ANGULAR 7309 2RS1"/>
    <n v="5"/>
    <n v="83.88"/>
    <m/>
    <s v="2, 3"/>
    <x v="1"/>
    <m/>
    <m/>
    <x v="1"/>
    <m/>
    <m/>
    <m/>
    <m/>
    <m/>
    <n v="0"/>
    <s v="ELIMINADO"/>
    <n v="110"/>
    <d v="2021-10-27T00:00:00"/>
    <m/>
    <m/>
    <m/>
  </r>
  <r>
    <x v="3"/>
    <m/>
    <n v="1967"/>
    <s v="SI"/>
    <s v="BARNIZ DIELECTRICO, AISLAMIENTO CLASE F COLOR ROJO, EN SPRAY2416,53396,72"/>
    <s v="4210031 "/>
    <n v="351100111"/>
    <s v="BIEN"/>
    <s v="Común"/>
    <x v="0"/>
    <s v="Normalizado"/>
    <s v="ÍNFIMA CUANTÍA"/>
    <s v="BARNIZ DIELECTRICO, AISLAMIENTO CLASE F COLOR ROJO, EN SPRAY"/>
    <n v="24"/>
    <n v="16.53"/>
    <m/>
    <s v="2, 3"/>
    <x v="1"/>
    <m/>
    <m/>
    <x v="1"/>
    <m/>
    <m/>
    <m/>
    <m/>
    <m/>
    <n v="0"/>
    <s v="ELIMINADO"/>
    <n v="110"/>
    <d v="2021-10-27T00:00:00"/>
    <m/>
    <m/>
    <m/>
  </r>
  <r>
    <x v="3"/>
    <m/>
    <n v="1968"/>
    <s v="SI"/>
    <s v="REMOVEDOR DESCARBONIZANTE CON ATOMIZADOR.1232,68392,16"/>
    <s v="4220331 "/>
    <n v="353220012"/>
    <s v="BIEN"/>
    <s v="Común"/>
    <x v="0"/>
    <s v="Normalizado"/>
    <s v="ÍNFIMA CUANTÍA"/>
    <s v="REMOVEDOR DESCARBONIZANTE CON ATOMIZADOR."/>
    <n v="12"/>
    <n v="32.68"/>
    <n v="392.15999999999997"/>
    <s v="2, 3"/>
    <x v="1"/>
    <m/>
    <n v="22992"/>
    <x v="8"/>
    <m/>
    <m/>
    <m/>
    <n v="12"/>
    <n v="20"/>
    <n v="240"/>
    <m/>
    <m/>
    <m/>
    <m/>
    <m/>
    <m/>
  </r>
  <r>
    <x v="3"/>
    <m/>
    <n v="1969"/>
    <s v="SI"/>
    <s v="MANGUERA ANILLADA FLEXIBLE DE ACERO GALVANIZADO, TIPO BX, 3 4 PULGADA,1003,92392"/>
    <s v="4210031 "/>
    <n v="363205011"/>
    <s v="BIEN"/>
    <s v="Común"/>
    <x v="0"/>
    <s v="Normalizado"/>
    <s v="ÍNFIMA CUANTÍA"/>
    <s v="MANGUERA ANILLADA FLEXIBLE DE ACERO GALVANIZADO, TIPO BX, 3 4 PULGADA,"/>
    <n v="100"/>
    <n v="3.92"/>
    <m/>
    <s v="2, 3"/>
    <x v="1"/>
    <m/>
    <m/>
    <x v="1"/>
    <m/>
    <m/>
    <m/>
    <m/>
    <m/>
    <n v="0"/>
    <s v="ELIMINADO"/>
    <n v="110"/>
    <d v="2021-10-27T00:00:00"/>
    <m/>
    <m/>
    <m/>
  </r>
  <r>
    <x v="3"/>
    <m/>
    <n v="1970"/>
    <s v="SI"/>
    <s v="CINTA DE FIBRA DE VIDRIO, CLASE TÉRMICA F, CON ADHESIVO ACRÍLICO, ANCH2018,7374"/>
    <s v="4210031 "/>
    <n v="363300611"/>
    <s v="BIEN"/>
    <s v="Común"/>
    <x v="0"/>
    <s v="Normalizado"/>
    <s v="ÍNFIMA CUANTÍA"/>
    <s v="CINTA DE FIBRA DE VIDRIO, CLASE TÉRMICA F, CON ADHESIVO ACRÍLICO, ANCH"/>
    <n v="20"/>
    <n v="18.7"/>
    <m/>
    <s v="2, 3"/>
    <x v="1"/>
    <m/>
    <m/>
    <x v="1"/>
    <m/>
    <m/>
    <m/>
    <m/>
    <m/>
    <n v="0"/>
    <s v="ELIMINADO"/>
    <n v="110"/>
    <d v="2021-10-27T00:00:00"/>
    <m/>
    <m/>
    <m/>
  </r>
  <r>
    <x v="3"/>
    <m/>
    <n v="1971"/>
    <s v="SI"/>
    <s v="MANGUERA ANILLADA FLEXIBLE DE ACERO GALVANIZADO, TIPO BX, 1 PULGADA, C1003,68368"/>
    <s v="4210031 "/>
    <n v="412740021"/>
    <s v="BIEN"/>
    <s v="Común"/>
    <x v="0"/>
    <s v="Normalizado"/>
    <s v="ÍNFIMA CUANTÍA"/>
    <s v="MANGUERA ANILLADA FLEXIBLE DE ACERO GALVANIZADO, TIPO BX, 1 PULGADA, C"/>
    <n v="100"/>
    <n v="3.68"/>
    <m/>
    <s v="2, 3"/>
    <x v="1"/>
    <m/>
    <m/>
    <x v="1"/>
    <m/>
    <m/>
    <m/>
    <m/>
    <m/>
    <n v="0"/>
    <s v="ELIMINADO"/>
    <n v="110"/>
    <d v="2021-10-27T00:00:00"/>
    <m/>
    <m/>
    <m/>
  </r>
  <r>
    <x v="3"/>
    <m/>
    <n v="1972"/>
    <s v="SI"/>
    <s v="DESOXIDANTE INDUSTRIAL.3012360"/>
    <s v="4210031 4220331 "/>
    <n v="354300211"/>
    <s v="BIEN"/>
    <s v="Común"/>
    <x v="0"/>
    <s v="Normalizado"/>
    <s v="ÍNFIMA CUANTÍA"/>
    <s v="DESOXIDANTE INDUSTRIAL."/>
    <n v="30"/>
    <n v="12"/>
    <m/>
    <n v="3"/>
    <x v="1"/>
    <m/>
    <m/>
    <x v="1"/>
    <m/>
    <m/>
    <m/>
    <m/>
    <m/>
    <n v="0"/>
    <s v="ELIMINADO"/>
    <s v="7  0110"/>
    <d v="2021-10-27T00:00:00"/>
    <m/>
    <m/>
    <m/>
  </r>
  <r>
    <x v="3"/>
    <m/>
    <n v="1973"/>
    <s v="SI"/>
    <s v="PINTURA ESMALTE SINTETICO COLOR ALUMINIO, RESISTENTE A LA TEMPERATURA.1035,79357,9"/>
    <s v="4220331 "/>
    <n v="351100111"/>
    <s v="BIEN"/>
    <s v="Común"/>
    <x v="0"/>
    <s v="Normalizado"/>
    <s v="ÍNFIMA CUANTÍA"/>
    <s v="PINTURA ESMALTE SINTETICO COLOR ALUMINIO, RESISTENTE A LA TEMPERATURA."/>
    <n v="10"/>
    <n v="35.79"/>
    <n v="357.9"/>
    <s v="2, 3"/>
    <x v="1"/>
    <m/>
    <m/>
    <x v="0"/>
    <m/>
    <m/>
    <m/>
    <m/>
    <m/>
    <n v="0"/>
    <m/>
    <m/>
    <m/>
    <m/>
    <m/>
    <m/>
  </r>
  <r>
    <x v="3"/>
    <m/>
    <n v="1974"/>
    <s v="SI"/>
    <s v="ANILLO  Pulg.O Pulg. FALDA CABEZA DE PISTON PARA MOTORES369,91356,76"/>
    <s v="4220331 "/>
    <n v="362200211"/>
    <s v="BIEN"/>
    <s v="Común"/>
    <x v="0"/>
    <s v="Normalizado"/>
    <s v="SUBASTA INVERSA ELECTRÓNICA"/>
    <s v="ANILLO  Pulg.O Pulg. FALDA CABEZA DE PISTON PARA MOTORES"/>
    <n v="36"/>
    <n v="9.91"/>
    <n v="356.76"/>
    <s v="2, 3"/>
    <x v="2"/>
    <s v="GUEVARA JOHANA"/>
    <n v="22910"/>
    <x v="7"/>
    <m/>
    <m/>
    <m/>
    <n v="36"/>
    <n v="9.91"/>
    <n v="356.76"/>
    <m/>
    <m/>
    <m/>
    <m/>
    <m/>
    <m/>
  </r>
  <r>
    <x v="3"/>
    <m/>
    <n v="1975"/>
    <s v="SI"/>
    <s v="PROTECTOR AUDITIVO TIPO TAPON, DESECHABLE, PAR1502,36354"/>
    <s v="4210031 "/>
    <n v="369900421"/>
    <s v="BIEN"/>
    <s v="Común"/>
    <x v="0"/>
    <s v="Normalizado"/>
    <s v="ÍNFIMA CUANTÍA"/>
    <s v="PROTECTOR AUDITIVO TIPO TAPON, DESECHABLE, PAR"/>
    <n v="150"/>
    <n v="2.36"/>
    <m/>
    <s v="2, 3"/>
    <x v="1"/>
    <m/>
    <m/>
    <x v="1"/>
    <m/>
    <m/>
    <m/>
    <m/>
    <m/>
    <n v="0"/>
    <s v="ELIMINADO"/>
    <n v="110"/>
    <d v="2021-10-27T00:00:00"/>
    <m/>
    <m/>
    <m/>
  </r>
  <r>
    <x v="3"/>
    <m/>
    <n v="1976"/>
    <s v="SI"/>
    <s v="MANGUERA ANILLADA FLEXIBLE DE ACERO GALVANIZADO, TIPO BX, 1 2 PULGADA,2001,77354"/>
    <s v="4210031 "/>
    <n v="363205011"/>
    <s v="BIEN"/>
    <s v="Común"/>
    <x v="0"/>
    <s v="Normalizado"/>
    <s v="ÍNFIMA CUANTÍA"/>
    <s v="MANGUERA ANILLADA FLEXIBLE DE ACERO GALVANIZADO, TIPO BX, 1 2 PULGADA,"/>
    <n v="200"/>
    <n v="1.77"/>
    <m/>
    <s v="2, 3"/>
    <x v="1"/>
    <m/>
    <m/>
    <x v="1"/>
    <m/>
    <m/>
    <m/>
    <m/>
    <m/>
    <n v="0"/>
    <s v="ELIMINADO"/>
    <n v="110"/>
    <d v="2021-10-27T00:00:00"/>
    <m/>
    <m/>
    <m/>
  </r>
  <r>
    <x v="3"/>
    <m/>
    <n v="1977"/>
    <s v="SI"/>
    <s v="CUERDA DE NYLON DE 1 2 Pulg.  12 MM 1003,47347"/>
    <s v="4100037 "/>
    <n v="355201011"/>
    <s v="BIEN"/>
    <s v="Común"/>
    <x v="0"/>
    <s v="Normalizado"/>
    <s v="ÍNFIMA CUANTÍA"/>
    <s v="CUERDA DE NYLON DE 1 2 Pulg.  12 MM "/>
    <n v="100"/>
    <n v="3.47"/>
    <n v="347"/>
    <s v="2, 3"/>
    <x v="1"/>
    <m/>
    <m/>
    <x v="0"/>
    <m/>
    <m/>
    <m/>
    <m/>
    <m/>
    <n v="0"/>
    <m/>
    <m/>
    <m/>
    <m/>
    <m/>
    <m/>
  </r>
  <r>
    <x v="3"/>
    <m/>
    <n v="1979"/>
    <s v="SI"/>
    <s v="MANGUERA METALICA FLEXIBLE CUBIERTA CON PVC   FUNDA SELLADA DE 1 Pulg.1003,36336"/>
    <s v="4210031 "/>
    <n v="363205011"/>
    <s v="BIEN"/>
    <s v="Común"/>
    <x v="0"/>
    <s v="Normalizado"/>
    <s v="ÍNFIMA CUANTÍA"/>
    <s v="MANGUERA METALICA FLEXIBLE CUBIERTA CON PVC   FUNDA SELLADA DE 1 Pulg."/>
    <n v="100"/>
    <n v="3.36"/>
    <m/>
    <s v="2, 3"/>
    <x v="1"/>
    <m/>
    <m/>
    <x v="1"/>
    <m/>
    <m/>
    <m/>
    <m/>
    <m/>
    <n v="0"/>
    <s v="ELIMINADO"/>
    <n v="110"/>
    <d v="2021-10-27T00:00:00"/>
    <m/>
    <m/>
    <m/>
  </r>
  <r>
    <x v="3"/>
    <m/>
    <n v="1980"/>
    <s v="SI"/>
    <s v="PANTALLA DE PROYECCION DE 2 M. ALTO X 2,10 M. ANCHO, SUJECCION TECHO O1336336"/>
    <s v="1210120147100110 "/>
    <n v="363300021"/>
    <s v="BIEN"/>
    <s v="Común"/>
    <x v="1"/>
    <s v="Normalizado"/>
    <s v="ÍNFIMA CUANTÍA"/>
    <s v="PANTALLA DE PROYECCION DE 2 M. ALTO X 2,10 M. ANCHO, SUJECCION TECHO O"/>
    <n v="1"/>
    <n v="336"/>
    <n v="336"/>
    <s v="2, 3"/>
    <x v="1"/>
    <m/>
    <m/>
    <x v="0"/>
    <m/>
    <m/>
    <m/>
    <m/>
    <m/>
    <n v="0"/>
    <m/>
    <m/>
    <m/>
    <m/>
    <m/>
    <m/>
  </r>
  <r>
    <x v="3"/>
    <m/>
    <n v="1981"/>
    <s v="SI"/>
    <s v="CONECTOR RANURA PARALELA DE ALUMINIO, 1 PERNO, NO. 1 0   4 0 AWG506,66333"/>
    <s v="4100031 "/>
    <n v="462200911"/>
    <s v="BIEN"/>
    <s v="Común"/>
    <x v="0"/>
    <s v="Normalizado"/>
    <s v="ÍNFIMA CUANTÍA"/>
    <s v="CONECTOR RANURA PARALELA DE ALUMINIO, 1 PERNO, NO. 1 0   4 0 AWG"/>
    <n v="50"/>
    <n v="6.66"/>
    <m/>
    <s v="2, 3"/>
    <x v="1"/>
    <m/>
    <m/>
    <x v="1"/>
    <m/>
    <m/>
    <m/>
    <m/>
    <m/>
    <n v="0"/>
    <s v="ELIMINADO"/>
    <n v="138"/>
    <d v="2021-10-29T00:00:00"/>
    <m/>
    <m/>
    <m/>
  </r>
  <r>
    <x v="3"/>
    <m/>
    <n v="1982"/>
    <s v="SI"/>
    <s v="DISCO FILTRANTE P100, PARA POLVOS, NEBLINAS, HUMO Y VAPORES PARA RESPI804,15332"/>
    <s v="4220331 "/>
    <n v="481600926"/>
    <s v="BIEN"/>
    <s v="Común"/>
    <x v="0"/>
    <s v="Normalizado"/>
    <s v="ÍNFIMA CUANTÍA"/>
    <s v="DISCO FILTRANTE P100, PARA POLVOS, NEBLINAS, HUMO Y VAPORES PARA RESPI"/>
    <n v="80"/>
    <n v="4.1500000000000004"/>
    <n v="332"/>
    <s v="2, 3"/>
    <x v="1"/>
    <m/>
    <m/>
    <x v="0"/>
    <m/>
    <m/>
    <m/>
    <m/>
    <m/>
    <n v="0"/>
    <m/>
    <m/>
    <m/>
    <m/>
    <m/>
    <m/>
  </r>
  <r>
    <x v="4"/>
    <m/>
    <n v="1983"/>
    <s v="SI"/>
    <s v="ELECTRODO E 7018, DIAMETRO 1 8 Pulg.605,22313,2"/>
    <s v="4210031 4220331 "/>
    <n v="429500011"/>
    <s v="BIEN"/>
    <s v="Común"/>
    <x v="0"/>
    <s v="Normalizado"/>
    <s v="SUBASTA INVERSA ELECTRÓNICA"/>
    <s v="ELECTRODO E 7018, DIAMETRO 1 8 Pulg."/>
    <n v="60"/>
    <n v="5.22"/>
    <n v="313.2"/>
    <s v="2, 3"/>
    <x v="2"/>
    <s v="LARCO DIMARY"/>
    <n v="22632"/>
    <x v="3"/>
    <d v="2021-10-18T00:00:00"/>
    <m/>
    <s v="Publicado el 05/11/21; se encuentra en preguntas, respuestas y aclaraciones"/>
    <m/>
    <m/>
    <n v="0"/>
    <m/>
    <m/>
    <m/>
    <m/>
    <m/>
    <m/>
  </r>
  <r>
    <x v="3"/>
    <m/>
    <n v="1985"/>
    <s v="SI"/>
    <s v="CANDADO RECTANGULAR DE 40 x 50MM2014,15283"/>
    <s v="4220331 "/>
    <n v="4299908164"/>
    <s v="BIEN"/>
    <s v="Común"/>
    <x v="0"/>
    <s v="Normalizado"/>
    <s v="ÍNFIMA CUANTÍA"/>
    <s v="CANDADO RECTANGULAR DE 40 x 50MM"/>
    <n v="20"/>
    <n v="14.15"/>
    <m/>
    <s v="1, 2"/>
    <x v="1"/>
    <m/>
    <m/>
    <x v="1"/>
    <m/>
    <m/>
    <m/>
    <m/>
    <m/>
    <n v="0"/>
    <s v="ELIMINADO"/>
    <n v="110"/>
    <d v="2021-10-27T00:00:00"/>
    <m/>
    <m/>
    <m/>
  </r>
  <r>
    <x v="3"/>
    <m/>
    <n v="1986"/>
    <s v="SI"/>
    <s v="PLASTICO DE 0,15 MM COLOR NEGRO1002,82282"/>
    <s v="4220331 "/>
    <n v="363900011"/>
    <s v="BIEN"/>
    <s v="Común"/>
    <x v="0"/>
    <s v="Normalizado"/>
    <s v="ÍNFIMA CUANTÍA"/>
    <s v="PLASTICO DE 0,15 MM COLOR NEGRO"/>
    <n v="100"/>
    <n v="2.82"/>
    <m/>
    <s v="2, 3"/>
    <x v="1"/>
    <m/>
    <m/>
    <x v="1"/>
    <m/>
    <m/>
    <m/>
    <m/>
    <m/>
    <n v="0"/>
    <s v="ELIMINADO"/>
    <n v="110"/>
    <d v="2021-10-27T00:00:00"/>
    <m/>
    <m/>
    <m/>
  </r>
  <r>
    <x v="3"/>
    <m/>
    <n v="1987"/>
    <s v="SI"/>
    <s v="DESINCRUSTANTE DEOX 11 REF.QUIMICAMP LIMPIEZA CALDEROS E INTERCAMBIADO1002,8280"/>
    <s v="4220331 "/>
    <n v="342304714"/>
    <s v="BIEN"/>
    <s v="Común"/>
    <x v="0"/>
    <s v="Normalizado"/>
    <s v="ÍNFIMA CUANTÍA"/>
    <s v="DESINCRUSTANTE DEOX 11 REF.QUIMICAMP LIMPIEZA CALDEROS E INTERCAMBIADO"/>
    <n v="100"/>
    <n v="2.8"/>
    <n v="280"/>
    <s v="2, 3"/>
    <x v="1"/>
    <m/>
    <m/>
    <x v="0"/>
    <m/>
    <m/>
    <m/>
    <m/>
    <m/>
    <n v="0"/>
    <s v="MODIFICADO"/>
    <n v="7"/>
    <m/>
    <m/>
    <m/>
    <m/>
  </r>
  <r>
    <x v="3"/>
    <m/>
    <n v="1988"/>
    <s v="SI"/>
    <s v="PROTECTOR SOLAR GEL  SPF 30 308,96268,8"/>
    <s v="4210031 "/>
    <n v="353230113"/>
    <s v="BIEN"/>
    <s v="Común"/>
    <x v="0"/>
    <s v="Normalizado"/>
    <s v="ÍNFIMA CUANTÍA"/>
    <s v="PROTECTOR SOLAR GEL  SPF 30 "/>
    <n v="30"/>
    <n v="8.9600000000000009"/>
    <m/>
    <s v="2, 3"/>
    <x v="1"/>
    <m/>
    <m/>
    <x v="1"/>
    <m/>
    <m/>
    <m/>
    <m/>
    <m/>
    <n v="0"/>
    <s v="ELIMINADO"/>
    <n v="110"/>
    <d v="2021-10-27T00:00:00"/>
    <m/>
    <m/>
    <m/>
  </r>
  <r>
    <x v="3"/>
    <m/>
    <n v="1989"/>
    <s v="SI"/>
    <s v="CUERDA DE NYLON DE 3 4 Pulg.  19 MM 1002,68268"/>
    <s v="4100037 "/>
    <n v="355201011"/>
    <s v="BIEN"/>
    <s v="Común"/>
    <x v="0"/>
    <s v="Normalizado"/>
    <s v="ÍNFIMA CUANTÍA"/>
    <s v="CUERDA DE NYLON DE 3 4 Pulg.  19 MM "/>
    <n v="100"/>
    <n v="2.68"/>
    <n v="268"/>
    <s v="2, 3"/>
    <x v="1"/>
    <m/>
    <m/>
    <x v="0"/>
    <m/>
    <m/>
    <m/>
    <m/>
    <m/>
    <n v="0"/>
    <m/>
    <m/>
    <m/>
    <m/>
    <m/>
    <m/>
  </r>
  <r>
    <x v="3"/>
    <m/>
    <n v="1990"/>
    <s v="SI"/>
    <s v="PINTURA ANTICORROSIVA COLOR GRIS2012,42248,4"/>
    <s v="4210031 "/>
    <n v="351100111"/>
    <s v="BIEN"/>
    <s v="Común"/>
    <x v="0"/>
    <s v="Normalizado"/>
    <s v="ÍNFIMA CUANTÍA"/>
    <s v="PINTURA ANTICORROSIVA COLOR GRIS"/>
    <n v="20"/>
    <n v="12.42"/>
    <n v="248.4"/>
    <s v="1, 2"/>
    <x v="1"/>
    <m/>
    <m/>
    <x v="0"/>
    <m/>
    <m/>
    <m/>
    <m/>
    <m/>
    <n v="0"/>
    <m/>
    <m/>
    <m/>
    <m/>
    <m/>
    <m/>
  </r>
  <r>
    <x v="3"/>
    <m/>
    <n v="1991"/>
    <s v="SI"/>
    <s v="MANGUERA METALICA FLEXIBLE CUBIERTA CON PVC   FUNDA SELLADA DE 3 4 Pulg.1002,32232"/>
    <s v="4210031 "/>
    <n v="363205011"/>
    <s v="BIEN"/>
    <s v="Común"/>
    <x v="0"/>
    <s v="Normalizado"/>
    <s v="ÍNFIMA CUANTÍA"/>
    <s v="MANGUERA METALICA FLEXIBLE CUBIERTA CON PVC   FUNDA SELLADA DE 3 4 Pulg."/>
    <n v="100"/>
    <n v="2.3199999999999998"/>
    <m/>
    <s v="2, 3"/>
    <x v="1"/>
    <m/>
    <m/>
    <x v="1"/>
    <m/>
    <m/>
    <m/>
    <m/>
    <m/>
    <n v="0"/>
    <s v="ELIMINADO"/>
    <n v="110"/>
    <d v="2021-10-27T00:00:00"/>
    <m/>
    <m/>
    <m/>
  </r>
  <r>
    <x v="3"/>
    <m/>
    <n v="1993"/>
    <s v="SI"/>
    <s v="CEPILLO CIRCULAR DE ALAMBRE, DIAM.  1 1 16 Pulg. DE 6 FILAS1022,4224"/>
    <s v="4220331 "/>
    <n v="3533400130"/>
    <s v="BIEN"/>
    <s v="Común"/>
    <x v="0"/>
    <s v="Normalizado"/>
    <s v="ÍNFIMA CUANTÍA"/>
    <s v="CEPILLO CIRCULAR DE ALAMBRE, DIAM.  1 1 16 Pulg. DE 6 FILAS"/>
    <n v="10"/>
    <n v="22.4"/>
    <m/>
    <s v="2, 3"/>
    <x v="1"/>
    <m/>
    <m/>
    <x v="1"/>
    <m/>
    <m/>
    <m/>
    <m/>
    <m/>
    <n v="0"/>
    <s v="ELIMINADO"/>
    <n v="110"/>
    <d v="2021-10-27T00:00:00"/>
    <m/>
    <m/>
    <m/>
  </r>
  <r>
    <x v="3"/>
    <m/>
    <n v="1995"/>
    <s v="SI"/>
    <s v="DISCO DE CARBURO PARA CORTE, DIAM. 14 Pulg., ESP. 3 MM, DIAM. INT. 25.4 MM405,53221,2"/>
    <s v="4210031 "/>
    <n v="3533400128"/>
    <s v="BIEN"/>
    <s v="Común"/>
    <x v="0"/>
    <s v="Normalizado"/>
    <s v="ÍNFIMA CUANTÍA"/>
    <s v="DISCO DE CARBURO PARA CORTE, DIAM. 14 Pulg., ESP. 3 MM, DIAM. INT. 25.4 MM"/>
    <n v="40"/>
    <n v="5.53"/>
    <m/>
    <s v="1, 2"/>
    <x v="1"/>
    <m/>
    <m/>
    <x v="1"/>
    <m/>
    <m/>
    <m/>
    <m/>
    <m/>
    <n v="0"/>
    <s v="ELIMINADO"/>
    <n v="110"/>
    <d v="2021-10-27T00:00:00"/>
    <m/>
    <m/>
    <m/>
  </r>
  <r>
    <x v="3"/>
    <m/>
    <n v="1996"/>
    <s v="SI"/>
    <s v="PINTURA ESMALTE SINTETICA COLOR ROJO FERRARI1021,32213,2"/>
    <s v="4220331 "/>
    <n v="351100111"/>
    <s v="BIEN"/>
    <s v="Común"/>
    <x v="0"/>
    <s v="Normalizado"/>
    <s v="ÍNFIMA CUANTÍA"/>
    <s v="PINTURA ESMALTE SINTETICA COLOR ROJO FERRARI"/>
    <n v="10"/>
    <n v="21.32"/>
    <n v="213.2"/>
    <s v="2, 3"/>
    <x v="1"/>
    <s v="TIPANTA TANIA"/>
    <n v="22913"/>
    <x v="2"/>
    <m/>
    <m/>
    <m/>
    <n v="10"/>
    <n v="21.3"/>
    <n v="213"/>
    <m/>
    <m/>
    <m/>
    <m/>
    <m/>
    <m/>
  </r>
  <r>
    <x v="3"/>
    <m/>
    <n v="1997"/>
    <s v="SI"/>
    <s v="TABLON DE COLORADO1021,06210,6"/>
    <s v="4210031 "/>
    <n v="313100013"/>
    <s v="BIEN"/>
    <s v="Común"/>
    <x v="0"/>
    <s v="Normalizado"/>
    <s v="ÍNFIMA CUANTÍA"/>
    <s v="TABLON DE COLORADO"/>
    <n v="10"/>
    <n v="21.06"/>
    <m/>
    <s v="1, 2"/>
    <x v="1"/>
    <m/>
    <m/>
    <x v="1"/>
    <m/>
    <m/>
    <m/>
    <m/>
    <m/>
    <n v="0"/>
    <s v="ELIMINADO"/>
    <n v="110"/>
    <d v="2021-10-27T00:00:00"/>
    <m/>
    <m/>
    <m/>
  </r>
  <r>
    <x v="3"/>
    <m/>
    <n v="1998"/>
    <s v="SI"/>
    <s v="RODAMIENTO 6309 2RS C31020,99209,9"/>
    <s v="4220331 "/>
    <n v="433100011"/>
    <s v="BIEN"/>
    <s v="Común"/>
    <x v="0"/>
    <s v="Normalizado"/>
    <s v="ÍNFIMA CUANTÍA"/>
    <s v="RODAMIENTO 6309 2RS C3"/>
    <n v="10"/>
    <n v="20.99"/>
    <m/>
    <s v="2, 3"/>
    <x v="1"/>
    <m/>
    <m/>
    <x v="1"/>
    <m/>
    <m/>
    <m/>
    <m/>
    <m/>
    <n v="0"/>
    <s v="ELIMINADO"/>
    <n v="110"/>
    <d v="2021-10-27T00:00:00"/>
    <m/>
    <m/>
    <m/>
  </r>
  <r>
    <x v="3"/>
    <m/>
    <n v="1999"/>
    <s v="SI"/>
    <s v="EXTENSION ELECTRICA MANUAL DE 120 V, 20 METROS541,98209,9"/>
    <s v="4220331 "/>
    <n v="4634001325"/>
    <s v="BIEN"/>
    <s v="Común"/>
    <x v="0"/>
    <s v="Normalizado"/>
    <s v="ÍNFIMA CUANTÍA"/>
    <s v="EXTENSION ELECTRICA MANUAL DE 120 V, 20 METROS"/>
    <n v="5"/>
    <n v="41.98"/>
    <n v="209.89999999999998"/>
    <s v="2, 3"/>
    <x v="1"/>
    <m/>
    <m/>
    <x v="0"/>
    <m/>
    <m/>
    <m/>
    <m/>
    <m/>
    <n v="0"/>
    <m/>
    <m/>
    <m/>
    <m/>
    <m/>
    <m/>
  </r>
  <r>
    <x v="3"/>
    <m/>
    <n v="2000"/>
    <s v="SI"/>
    <s v="BORNERA PARA FUSIBLE CON PALANCA504,04202"/>
    <s v="4210031 "/>
    <n v="462110521"/>
    <s v="BIEN"/>
    <s v="Común"/>
    <x v="0"/>
    <s v="Normalizado"/>
    <s v="ÍNFIMA CUANTÍA"/>
    <s v="BORNERA PARA FUSIBLE CON PALANCA"/>
    <n v="50"/>
    <n v="4.04"/>
    <m/>
    <s v="2, 3"/>
    <x v="1"/>
    <m/>
    <m/>
    <x v="1"/>
    <m/>
    <m/>
    <m/>
    <m/>
    <m/>
    <n v="0"/>
    <s v="ELIMINADO"/>
    <n v="110"/>
    <d v="2021-10-27T00:00:00"/>
    <m/>
    <m/>
    <m/>
  </r>
  <r>
    <x v="3"/>
    <m/>
    <n v="2001"/>
    <s v="SI"/>
    <s v="FOCO LED LUZ BLANCA2001200"/>
    <s v="4210033 "/>
    <n v="465390014"/>
    <s v="BIEN"/>
    <s v="Común"/>
    <x v="0"/>
    <s v="Normalizado"/>
    <s v="ÍNFIMA CUANTÍA"/>
    <s v="FOCO LED LUZ BLANCA"/>
    <n v="200"/>
    <n v="1"/>
    <m/>
    <s v="1, 2"/>
    <x v="1"/>
    <m/>
    <m/>
    <x v="1"/>
    <m/>
    <m/>
    <m/>
    <m/>
    <m/>
    <n v="0"/>
    <s v="ELIMINADO"/>
    <n v="110"/>
    <d v="2021-10-27T00:00:00"/>
    <m/>
    <m/>
    <m/>
  </r>
  <r>
    <x v="3"/>
    <m/>
    <n v="2002"/>
    <s v="SI"/>
    <s v="SILICONA SELLANTE ROJO RTV, TUBO DE 85 GR.1001,98198"/>
    <s v="4220331 "/>
    <n v="354902414"/>
    <s v="BIEN"/>
    <s v="Común"/>
    <x v="0"/>
    <s v="Normalizado"/>
    <s v="ÍNFIMA CUANTÍA"/>
    <s v="SILICONA SELLANTE ROJO RTV, TUBO DE 85 GR."/>
    <n v="100"/>
    <n v="1.98"/>
    <m/>
    <s v="2, 3"/>
    <x v="1"/>
    <m/>
    <m/>
    <x v="1"/>
    <m/>
    <m/>
    <m/>
    <m/>
    <m/>
    <n v="0"/>
    <s v="ELIMINADO"/>
    <n v="110"/>
    <d v="2021-10-27T00:00:00"/>
    <m/>
    <m/>
    <m/>
  </r>
  <r>
    <x v="3"/>
    <m/>
    <n v="2003"/>
    <s v="SI"/>
    <s v=" Pulg.O Pulg. RING FOR GRAVITY DISC REF. 6081003  ANILLO  Pulg.O Pulg. 1018,73187,3"/>
    <s v="4220331 "/>
    <n v="461310014"/>
    <s v="BIEN"/>
    <s v="Común"/>
    <x v="0"/>
    <s v="Normalizado"/>
    <s v="SUBASTA INVERSA ELECTRÓNICA"/>
    <s v=" Pulg.O Pulg. RING FOR GRAVITY DISC REF. 6081003  ANILLO  Pulg.O Pulg. "/>
    <n v="10"/>
    <n v="18.73"/>
    <n v="187.3"/>
    <s v="2, 3"/>
    <x v="1"/>
    <s v="LARCO DIMARY"/>
    <n v="22924"/>
    <x v="2"/>
    <m/>
    <m/>
    <m/>
    <n v="10"/>
    <n v="18.73"/>
    <n v="187.3"/>
    <m/>
    <m/>
    <m/>
    <m/>
    <m/>
    <m/>
  </r>
  <r>
    <x v="3"/>
    <m/>
    <n v="2004"/>
    <s v="SI"/>
    <s v="PANTALLA DE PROYECCION DE 2.50 X 2,50 M, RETRACTIL1186,66186,66"/>
    <s v="1210120147100110 "/>
    <n v="363300021"/>
    <s v="BIEN"/>
    <s v="Común"/>
    <x v="1"/>
    <s v="Normalizado"/>
    <s v="ÍNFIMA CUANTÍA"/>
    <s v="PANTALLA DE PROYECCION DE 2.50 X 2,50 M, RETRACTIL"/>
    <n v="1"/>
    <n v="186.66"/>
    <n v="186.66"/>
    <s v="2, 3"/>
    <x v="1"/>
    <m/>
    <m/>
    <x v="0"/>
    <m/>
    <m/>
    <m/>
    <m/>
    <m/>
    <n v="0"/>
    <m/>
    <m/>
    <m/>
    <m/>
    <m/>
    <m/>
  </r>
  <r>
    <x v="3"/>
    <m/>
    <n v="2005"/>
    <s v="SI"/>
    <s v="MASCARILLA SEMI DESECHABLE CON FILTRO652,8182"/>
    <s v="4210031 "/>
    <n v="481600924"/>
    <s v="BIEN"/>
    <s v="Común"/>
    <x v="0"/>
    <s v="Normalizado"/>
    <s v="ÍNFIMA CUANTÍA"/>
    <s v="MASCARILLA SEMI DESECHABLE CON FILTRO"/>
    <n v="65"/>
    <n v="2.8"/>
    <n v="182"/>
    <s v="2, 3"/>
    <x v="1"/>
    <m/>
    <m/>
    <x v="0"/>
    <m/>
    <m/>
    <m/>
    <m/>
    <m/>
    <n v="0"/>
    <m/>
    <m/>
    <m/>
    <m/>
    <m/>
    <m/>
  </r>
  <r>
    <x v="3"/>
    <m/>
    <n v="2006"/>
    <s v="SI"/>
    <s v="TUBO PARA LLANTA 12 X 16.5444,24176,96"/>
    <s v="4210036 "/>
    <n v="361140211"/>
    <s v="BIEN"/>
    <s v="Común"/>
    <x v="0"/>
    <s v="Normalizado"/>
    <s v="ÍNFIMA CUANTÍA"/>
    <s v="TUBO PARA LLANTA 12 X 16.5"/>
    <n v="4"/>
    <n v="44.24"/>
    <n v="176.96"/>
    <s v="1, 2"/>
    <x v="2"/>
    <m/>
    <n v="22573"/>
    <x v="3"/>
    <m/>
    <m/>
    <s v="12 octubre 2021 se notifica al administrador del contrato el estado de proceso en Ejecución del contrato para que continue la etapa contractual"/>
    <m/>
    <m/>
    <n v="0"/>
    <s v="MODIFICADO"/>
    <n v="23"/>
    <m/>
    <m/>
    <m/>
    <m/>
  </r>
  <r>
    <x v="3"/>
    <m/>
    <n v="2007"/>
    <s v="SI"/>
    <s v="PINTURA ANTICORROSIVA NARANJA EPOXICO DE MANTENIMIENTO INDUSTRIAL535175"/>
    <s v="4210031 "/>
    <n v="351100111"/>
    <s v="BIEN"/>
    <s v="Común"/>
    <x v="0"/>
    <s v="Normalizado"/>
    <s v="ÍNFIMA CUANTÍA"/>
    <s v="PINTURA ANTICORROSIVA NARANJA EPOXICO DE MANTENIMIENTO INDUSTRIAL"/>
    <n v="5"/>
    <n v="35"/>
    <n v="175"/>
    <s v="1, 2"/>
    <x v="1"/>
    <m/>
    <m/>
    <x v="0"/>
    <m/>
    <m/>
    <m/>
    <m/>
    <m/>
    <n v="0"/>
    <m/>
    <m/>
    <m/>
    <m/>
    <m/>
    <m/>
  </r>
  <r>
    <x v="3"/>
    <m/>
    <n v="2008"/>
    <s v="SI"/>
    <s v="CINTA DE IMPRESION, ROLLO. REF. R4310,  Pulg.RIBBON Pulg.535175"/>
    <s v="4210031 "/>
    <n v="321970011"/>
    <s v="BIEN"/>
    <s v="Común"/>
    <x v="0"/>
    <s v="Normalizado"/>
    <s v="ÍNFIMA CUANTÍA"/>
    <s v="CINTA DE IMPRESION, ROLLO. REF. R4310,  Pulg.RIBBON Pulg."/>
    <n v="5"/>
    <n v="35"/>
    <m/>
    <s v="2, 3"/>
    <x v="1"/>
    <m/>
    <m/>
    <x v="1"/>
    <m/>
    <m/>
    <m/>
    <m/>
    <m/>
    <n v="0"/>
    <s v="ELIMINADO"/>
    <n v="110"/>
    <d v="2021-10-27T00:00:00"/>
    <m/>
    <m/>
    <m/>
  </r>
  <r>
    <x v="3"/>
    <m/>
    <n v="2009"/>
    <s v="SI"/>
    <s v="CLORO ORGANICO, 90POR CIENTOCONCENTRACION, BASE TRICLORO ISOCIANURICO602,91174,6"/>
    <s v="4220331 "/>
    <n v="342301211"/>
    <s v="BIEN"/>
    <s v="Común"/>
    <x v="0"/>
    <s v="Normalizado"/>
    <s v="ÍNFIMA CUANTÍA"/>
    <s v="CLORO ORGANICO, 90POR CIENTOCONCENTRACION, BASE TRICLORO ISOCIANURICO"/>
    <n v="60"/>
    <n v="2.91"/>
    <m/>
    <s v="2, 3"/>
    <x v="1"/>
    <m/>
    <m/>
    <x v="1"/>
    <m/>
    <m/>
    <m/>
    <m/>
    <m/>
    <n v="0"/>
    <s v="ELIMINADO"/>
    <n v="110"/>
    <d v="2021-10-27T00:00:00"/>
    <m/>
    <m/>
    <m/>
  </r>
  <r>
    <x v="3"/>
    <m/>
    <n v="2010"/>
    <s v="SI"/>
    <s v="CONECTOR TERMINAL COMPRESION OJO 4, NO. 16   14 AWG, AISLADO10000,16160"/>
    <s v="4210031 "/>
    <n v="462110521"/>
    <s v="BIEN"/>
    <s v="Común"/>
    <x v="0"/>
    <s v="Normalizado"/>
    <s v="ÍNFIMA CUANTÍA"/>
    <s v="CONECTOR TERMINAL COMPRESION OJO 4, NO. 16   14 AWG, AISLADO"/>
    <n v="1000"/>
    <n v="0.16"/>
    <m/>
    <s v="2, 3"/>
    <x v="1"/>
    <m/>
    <m/>
    <x v="1"/>
    <m/>
    <m/>
    <m/>
    <m/>
    <m/>
    <n v="0"/>
    <s v="ELIMINADO"/>
    <n v="110"/>
    <d v="2021-10-27T00:00:00"/>
    <m/>
    <m/>
    <m/>
  </r>
  <r>
    <x v="3"/>
    <m/>
    <n v="2011"/>
    <s v="SI"/>
    <s v="LIJA DE ACERO NO. 100, PLIEGO3000,53159"/>
    <s v="4210031 4220331 "/>
    <n v="379101116"/>
    <s v="BIEN"/>
    <s v="Común"/>
    <x v="0"/>
    <s v="Normalizado"/>
    <s v="ÍNFIMA CUANTÍA"/>
    <s v="LIJA DE ACERO NO. 100, PLIEGO"/>
    <n v="300"/>
    <n v="0.53"/>
    <m/>
    <s v="1, 2, 3"/>
    <x v="1"/>
    <m/>
    <m/>
    <x v="1"/>
    <m/>
    <m/>
    <m/>
    <m/>
    <m/>
    <n v="0"/>
    <s v="ELIMINADO"/>
    <n v="110"/>
    <d v="2021-10-27T00:00:00"/>
    <m/>
    <m/>
    <m/>
  </r>
  <r>
    <x v="3"/>
    <m/>
    <n v="2012"/>
    <s v="SI"/>
    <s v="PRENSA ESTOPA GRAFITADA DE 1 2 Pulg.1014,34143,4"/>
    <s v="4220331 "/>
    <n v="369800027"/>
    <s v="BIEN"/>
    <s v="Común"/>
    <x v="0"/>
    <s v="Normalizado"/>
    <s v="ÍNFIMA CUANTÍA"/>
    <s v="PRENSA ESTOPA GRAFITADA DE 1 2 Pulg."/>
    <n v="10"/>
    <n v="14.34"/>
    <m/>
    <s v="2, 3"/>
    <x v="1"/>
    <m/>
    <m/>
    <x v="1"/>
    <m/>
    <m/>
    <m/>
    <m/>
    <m/>
    <n v="0"/>
    <s v="ELIMINADO"/>
    <n v="110"/>
    <d v="2021-10-27T00:00:00"/>
    <m/>
    <m/>
    <m/>
  </r>
  <r>
    <x v="3"/>
    <m/>
    <n v="2013"/>
    <s v="SI"/>
    <s v="AMARRA PLASTICA DE 30 CM, RESISTENCIA A DERIVADOS DE PETRÓLEO Y TEMPER20000,07140"/>
    <s v="4210031 "/>
    <n v="363300421"/>
    <s v="BIEN"/>
    <s v="Común"/>
    <x v="0"/>
    <s v="Normalizado"/>
    <s v="ÍNFIMA CUANTÍA"/>
    <s v="AMARRA PLASTICA DE 30 CM, RESISTENCIA A DERIVADOS DE PETRÓLEO Y TEMPER"/>
    <n v="2000"/>
    <n v="7.0000000000000007E-2"/>
    <m/>
    <s v="2, 3"/>
    <x v="1"/>
    <m/>
    <m/>
    <x v="1"/>
    <m/>
    <m/>
    <m/>
    <m/>
    <m/>
    <n v="0"/>
    <s v="ELIMINADO"/>
    <s v="102  0110"/>
    <d v="2021-10-27T00:00:00"/>
    <m/>
    <m/>
    <m/>
  </r>
  <r>
    <x v="3"/>
    <m/>
    <n v="2014"/>
    <s v="SI"/>
    <s v="SELLANTE PERMATEX COLOR ROJO. TUBO DE 170 GRAMOS1013,79137,9"/>
    <s v="4210031 "/>
    <n v="354302311"/>
    <s v="BIEN"/>
    <s v="Común"/>
    <x v="0"/>
    <s v="Normalizado"/>
    <s v="ÍNFIMA CUANTÍA"/>
    <s v="SELLANTE PERMATEX COLOR ROJO. TUBO DE 170 GRAMOS"/>
    <n v="10"/>
    <n v="13.79"/>
    <m/>
    <s v="2, 3"/>
    <x v="1"/>
    <m/>
    <m/>
    <x v="1"/>
    <m/>
    <m/>
    <m/>
    <m/>
    <m/>
    <n v="0"/>
    <s v="ELIMINADO"/>
    <n v="110"/>
    <d v="2021-10-27T00:00:00"/>
    <m/>
    <m/>
    <m/>
  </r>
  <r>
    <x v="3"/>
    <m/>
    <n v="2015"/>
    <s v="SI"/>
    <s v="ANTICORROSIVO Y ANTI INCRUSTANTE DE POLIACRILAMIDAS Y FOSFONATOS502,73136,5"/>
    <s v="4220331 "/>
    <n v="354300211"/>
    <s v="BIEN"/>
    <s v="Común"/>
    <x v="0"/>
    <s v="Normalizado"/>
    <s v="ÍNFIMA CUANTÍA"/>
    <s v="ANTICORROSIVO Y ANTI INCRUSTANTE DE POLIACRILAMIDAS Y FOSFONATOS"/>
    <n v="50"/>
    <n v="2.73"/>
    <m/>
    <s v="2, 3"/>
    <x v="1"/>
    <m/>
    <m/>
    <x v="1"/>
    <m/>
    <m/>
    <m/>
    <m/>
    <m/>
    <n v="0"/>
    <s v="ELIMINADO"/>
    <n v="110"/>
    <d v="2021-10-27T00:00:00"/>
    <m/>
    <m/>
    <m/>
  </r>
  <r>
    <x v="3"/>
    <m/>
    <n v="2016"/>
    <s v="SI"/>
    <s v="ESCOBA MANGO DE MADERA CON CERDA PLASTICA GRUESA304,43132,9"/>
    <s v="4220331 "/>
    <n v="389930011"/>
    <s v="BIEN"/>
    <s v="Común"/>
    <x v="0"/>
    <s v="Normalizado"/>
    <s v="ÍNFIMA CUANTÍA"/>
    <s v="ESCOBA MANGO DE MADERA CON CERDA PLASTICA GRUESA"/>
    <n v="30"/>
    <n v="4.43"/>
    <m/>
    <s v="2, 3"/>
    <x v="1"/>
    <m/>
    <m/>
    <x v="1"/>
    <m/>
    <m/>
    <m/>
    <m/>
    <m/>
    <n v="0"/>
    <s v="ELIMINADO"/>
    <n v="110"/>
    <d v="2021-10-27T00:00:00"/>
    <m/>
    <m/>
    <m/>
  </r>
  <r>
    <x v="3"/>
    <m/>
    <n v="2017"/>
    <s v="SI"/>
    <s v="RETENEDOR DE 25 X 42 X 10 MM1210120"/>
    <s v="4220331 "/>
    <n v="439490012"/>
    <s v="BIEN"/>
    <s v="Común"/>
    <x v="0"/>
    <s v="Normalizado"/>
    <s v="SUBASTA INVERSA ELECTRÓNICA"/>
    <s v="RETENEDOR DE 25 X 42 X 10 MM"/>
    <n v="12"/>
    <n v="10"/>
    <n v="120"/>
    <s v="2, 3"/>
    <x v="2"/>
    <s v="GUEVARA JOHANA"/>
    <n v="22910"/>
    <x v="7"/>
    <m/>
    <m/>
    <m/>
    <n v="12"/>
    <n v="10"/>
    <n v="120"/>
    <m/>
    <m/>
    <m/>
    <m/>
    <m/>
    <m/>
  </r>
  <r>
    <x v="3"/>
    <m/>
    <n v="2018"/>
    <s v="SI"/>
    <s v="RETENEDOR 30X50X101210120"/>
    <s v="4220331 "/>
    <n v="439490012"/>
    <s v="BIEN"/>
    <s v="Común"/>
    <x v="0"/>
    <s v="Normalizado"/>
    <s v="SUBASTA INVERSA ELECTRÓNICA"/>
    <s v="RETENEDOR 30X50X10"/>
    <n v="12"/>
    <n v="10"/>
    <n v="120"/>
    <s v="2, 3"/>
    <x v="2"/>
    <s v="GUEVARA JOHANA"/>
    <n v="22910"/>
    <x v="7"/>
    <m/>
    <m/>
    <m/>
    <n v="12"/>
    <n v="10"/>
    <n v="120"/>
    <m/>
    <m/>
    <m/>
    <m/>
    <m/>
    <m/>
  </r>
  <r>
    <x v="3"/>
    <m/>
    <n v="2019"/>
    <s v="SI"/>
    <s v="TERMINAL DE COMPRESION TIPO FERRUL PARA CABLE NO. 12 AWG30000,04120"/>
    <s v="4210031 "/>
    <n v="462110521"/>
    <s v="BIEN"/>
    <s v="Común"/>
    <x v="0"/>
    <s v="Normalizado"/>
    <s v="ÍNFIMA CUANTÍA"/>
    <s v="TERMINAL DE COMPRESION TIPO FERRUL PARA CABLE NO. 12 AWG"/>
    <n v="3000"/>
    <n v="0.04"/>
    <m/>
    <s v="2, 3"/>
    <x v="1"/>
    <m/>
    <m/>
    <x v="1"/>
    <m/>
    <m/>
    <m/>
    <m/>
    <m/>
    <n v="0"/>
    <s v="ELIMINADO"/>
    <n v="110"/>
    <d v="2021-10-27T00:00:00"/>
    <m/>
    <m/>
    <m/>
  </r>
  <r>
    <x v="3"/>
    <m/>
    <n v="2020"/>
    <s v="SI"/>
    <s v="TRAPEADOR, MANGO DE MADERA, 40 CM, 3 FILAS205,7114"/>
    <s v="4220331 "/>
    <n v="3899300118"/>
    <s v="BIEN"/>
    <s v="Común"/>
    <x v="0"/>
    <s v="Normalizado"/>
    <s v="ÍNFIMA CUANTÍA"/>
    <s v="TRAPEADOR, MANGO DE MADERA, 40 CM, 3 FILAS"/>
    <n v="20"/>
    <n v="5.7"/>
    <m/>
    <s v="2, 3"/>
    <x v="1"/>
    <m/>
    <m/>
    <x v="1"/>
    <m/>
    <m/>
    <m/>
    <m/>
    <m/>
    <n v="0"/>
    <s v="ELIMINADO"/>
    <n v="110"/>
    <d v="2021-10-27T00:00:00"/>
    <m/>
    <m/>
    <m/>
  </r>
  <r>
    <x v="3"/>
    <m/>
    <n v="2021"/>
    <s v="SI"/>
    <s v="FILTRO PARA TURBO CARGADOR. REF. CL 10331011,32113,2"/>
    <s v="4220331 "/>
    <n v="461310015"/>
    <s v="BIEN"/>
    <s v="Común"/>
    <x v="0"/>
    <s v="Normalizado"/>
    <s v="ÍNFIMA CUANTÍA"/>
    <s v="FILTRO PARA TURBO CARGADOR. REF. CL 1033"/>
    <n v="10"/>
    <n v="11.32"/>
    <m/>
    <s v="2, 3"/>
    <x v="1"/>
    <m/>
    <m/>
    <x v="1"/>
    <m/>
    <m/>
    <m/>
    <m/>
    <m/>
    <n v="0"/>
    <s v="ELIMINADO"/>
    <n v="110"/>
    <d v="2021-10-27T00:00:00"/>
    <m/>
    <m/>
    <m/>
  </r>
  <r>
    <x v="3"/>
    <m/>
    <n v="2022"/>
    <s v="SI"/>
    <s v="PASTA PARA SELLAMIENTO PERMATEX No. 2205,17103,4"/>
    <s v="4210031 "/>
    <n v="354902414"/>
    <s v="BIEN"/>
    <s v="Común"/>
    <x v="0"/>
    <s v="Normalizado"/>
    <s v="ÍNFIMA CUANTÍA"/>
    <s v="PASTA PARA SELLAMIENTO PERMATEX No. 2"/>
    <n v="20"/>
    <n v="5.17"/>
    <m/>
    <s v="1, 2"/>
    <x v="1"/>
    <m/>
    <m/>
    <x v="1"/>
    <m/>
    <m/>
    <m/>
    <m/>
    <m/>
    <n v="0"/>
    <s v="ELIMINADO"/>
    <n v="110"/>
    <d v="2021-10-27T00:00:00"/>
    <m/>
    <m/>
    <m/>
  </r>
  <r>
    <x v="3"/>
    <m/>
    <n v="2023"/>
    <s v="SI"/>
    <s v="RODILLO DE FELPA PARA PINTAR, DE 9 PULGADAS303,35100,5"/>
    <s v="4220331 "/>
    <n v="319110012"/>
    <s v="BIEN"/>
    <s v="Común"/>
    <x v="0"/>
    <s v="Normalizado"/>
    <s v="ÍNFIMA CUANTÍA"/>
    <s v="RODILLO DE FELPA PARA PINTAR, DE 9 PULGADAS"/>
    <n v="30"/>
    <n v="3.35"/>
    <m/>
    <s v="2, 3"/>
    <x v="1"/>
    <m/>
    <m/>
    <x v="1"/>
    <m/>
    <m/>
    <m/>
    <m/>
    <m/>
    <n v="0"/>
    <s v="ELIMINADO"/>
    <n v="110"/>
    <d v="2021-10-27T00:00:00"/>
    <m/>
    <m/>
    <m/>
  </r>
  <r>
    <x v="3"/>
    <m/>
    <n v="2024"/>
    <s v="SI"/>
    <s v="FILTRO PARA ACEITE DE MONTACARGA KOMATSU519,9599,75"/>
    <s v="4220331 "/>
    <n v="4315100120"/>
    <s v="BIEN"/>
    <s v="Común"/>
    <x v="0"/>
    <s v="Normalizado"/>
    <s v="ÍNFIMA CUANTÍA"/>
    <s v="FILTRO PARA ACEITE DE MONTACARGA KOMATSU"/>
    <n v="5"/>
    <n v="19.95"/>
    <m/>
    <s v="2, 3"/>
    <x v="1"/>
    <m/>
    <m/>
    <x v="1"/>
    <m/>
    <m/>
    <m/>
    <m/>
    <m/>
    <n v="0"/>
    <s v="ELIMINADO"/>
    <n v="110"/>
    <d v="2021-10-27T00:00:00"/>
    <m/>
    <m/>
    <m/>
  </r>
  <r>
    <x v="3"/>
    <m/>
    <n v="2025"/>
    <s v="SI"/>
    <s v="DISCO PARA AMOLADORA DIAM. 4 Pulg., ESP. 16 MM, DIAM. INTERIOR  6 MM.501,9698"/>
    <s v="4220331 "/>
    <n v="3533400128"/>
    <s v="BIEN"/>
    <s v="Común"/>
    <x v="0"/>
    <s v="Normalizado"/>
    <s v="ÍNFIMA CUANTÍA"/>
    <s v="DISCO PARA AMOLADORA DIAM. 4 Pulg., ESP. 16 MM, DIAM. INTERIOR  6 MM."/>
    <n v="50"/>
    <n v="1.96"/>
    <m/>
    <s v="2, 3"/>
    <x v="1"/>
    <m/>
    <m/>
    <x v="1"/>
    <m/>
    <m/>
    <m/>
    <m/>
    <m/>
    <n v="0"/>
    <s v="ELIMINADO"/>
    <n v="110"/>
    <d v="2021-10-27T00:00:00"/>
    <m/>
    <m/>
    <m/>
  </r>
  <r>
    <x v="3"/>
    <m/>
    <n v="2026"/>
    <s v="SI"/>
    <s v="TERMINAL DE COMPRESION TIPO FERRUL PARA CABLE NO. 10 AWG12000,0896"/>
    <s v="4210031 "/>
    <n v="462110521"/>
    <s v="BIEN"/>
    <s v="Común"/>
    <x v="0"/>
    <s v="Normalizado"/>
    <s v="ÍNFIMA CUANTÍA"/>
    <s v="TERMINAL DE COMPRESION TIPO FERRUL PARA CABLE NO. 10 AWG"/>
    <n v="1200"/>
    <n v="0.08"/>
    <m/>
    <s v="2, 3"/>
    <x v="1"/>
    <m/>
    <m/>
    <x v="1"/>
    <m/>
    <m/>
    <m/>
    <m/>
    <m/>
    <n v="0"/>
    <s v="ELIMINADO"/>
    <n v="110"/>
    <d v="2021-10-27T00:00:00"/>
    <m/>
    <m/>
    <m/>
  </r>
  <r>
    <x v="3"/>
    <m/>
    <n v="2027"/>
    <s v="SI"/>
    <s v="CABO FORTEX, DIAMETRO 3 4 Pulg.1000,9393"/>
    <s v="4210031 "/>
    <n v="355201011"/>
    <s v="BIEN"/>
    <s v="Común"/>
    <x v="0"/>
    <s v="Normalizado"/>
    <s v="ÍNFIMA CUANTÍA"/>
    <s v="CABO FORTEX, DIAMETRO 3 4 Pulg."/>
    <n v="100"/>
    <n v="0.93"/>
    <m/>
    <s v="2, 3"/>
    <x v="1"/>
    <m/>
    <m/>
    <x v="1"/>
    <m/>
    <m/>
    <m/>
    <m/>
    <m/>
    <n v="0"/>
    <s v="ELIMINADO"/>
    <n v="110"/>
    <d v="2021-10-27T00:00:00"/>
    <m/>
    <m/>
    <m/>
  </r>
  <r>
    <x v="3"/>
    <m/>
    <n v="2028"/>
    <s v="SI"/>
    <s v="CONECTOR METALICO PARA TUBERIA TIPO BX CON FUNDA SELLADA DE 1 Pulg.402,2690,4"/>
    <s v="4210031 "/>
    <n v="412771211"/>
    <s v="BIEN"/>
    <s v="Común"/>
    <x v="0"/>
    <s v="Normalizado"/>
    <s v="ÍNFIMA CUANTÍA"/>
    <s v="CONECTOR METALICO PARA TUBERIA TIPO BX CON FUNDA SELLADA DE 1 Pulg."/>
    <n v="40"/>
    <n v="2.2599999999999998"/>
    <m/>
    <s v="2, 3"/>
    <x v="1"/>
    <m/>
    <m/>
    <x v="1"/>
    <m/>
    <m/>
    <m/>
    <m/>
    <m/>
    <n v="0"/>
    <s v="ELIMINADO"/>
    <n v="110"/>
    <d v="2021-10-27T00:00:00"/>
    <m/>
    <m/>
    <m/>
  </r>
  <r>
    <x v="3"/>
    <m/>
    <n v="2029"/>
    <s v="SI"/>
    <s v="TERMINAL DE COMPRESION TIPO FERRUL PARA CABLE NO. 16 AWG45000,0290"/>
    <s v="4210031 "/>
    <n v="462110521"/>
    <s v="BIEN"/>
    <s v="Común"/>
    <x v="0"/>
    <s v="Normalizado"/>
    <s v="ÍNFIMA CUANTÍA"/>
    <s v="TERMINAL DE COMPRESION TIPO FERRUL PARA CABLE NO. 16 AWG"/>
    <n v="4500"/>
    <n v="0.02"/>
    <m/>
    <s v="2, 3"/>
    <x v="1"/>
    <m/>
    <m/>
    <x v="1"/>
    <m/>
    <m/>
    <m/>
    <m/>
    <m/>
    <n v="0"/>
    <s v="ELIMINADO"/>
    <n v="110"/>
    <d v="2021-10-27T00:00:00"/>
    <m/>
    <m/>
    <m/>
  </r>
  <r>
    <x v="3"/>
    <m/>
    <n v="2030"/>
    <s v="SI"/>
    <s v="TERMINAL DE COMPRESION TIPO  Pulg.U Pulg., NO. 12   10 AWG6000,1590"/>
    <s v="4210031 "/>
    <n v="462110521"/>
    <s v="BIEN"/>
    <s v="Común"/>
    <x v="0"/>
    <s v="Normalizado"/>
    <s v="ÍNFIMA CUANTÍA"/>
    <s v="TERMINAL DE COMPRESION TIPO  Pulg.U Pulg., NO. 12   10 AWG"/>
    <n v="600"/>
    <n v="0.15"/>
    <m/>
    <s v="2, 3"/>
    <x v="1"/>
    <m/>
    <m/>
    <x v="1"/>
    <m/>
    <m/>
    <m/>
    <m/>
    <m/>
    <n v="0"/>
    <s v="ELIMINADO"/>
    <n v="110"/>
    <d v="2021-10-27T00:00:00"/>
    <m/>
    <m/>
    <m/>
  </r>
  <r>
    <x v="3"/>
    <m/>
    <n v="2031"/>
    <s v="SI"/>
    <s v="CARTUCHO DE TINTA MAGENTA IMPRESORA HP OFFICEJET 7612. REF  HP 933XL C517,9289,6"/>
    <s v="4210031 "/>
    <n v="389120145"/>
    <s v="BIEN"/>
    <s v="Común"/>
    <x v="0"/>
    <s v="Normalizado"/>
    <s v="ÍNFIMA CUANTÍA"/>
    <s v="CARTUCHO DE TINTA MAGENTA IMPRESORA HP OFFICEJET 7612. REF  HP 933XL C"/>
    <n v="5"/>
    <n v="17.920000000000002"/>
    <m/>
    <s v="2, 3"/>
    <x v="1"/>
    <m/>
    <m/>
    <x v="1"/>
    <m/>
    <m/>
    <m/>
    <m/>
    <m/>
    <n v="0"/>
    <s v="ELIMINADO"/>
    <n v="110"/>
    <d v="2021-10-27T00:00:00"/>
    <m/>
    <m/>
    <m/>
  </r>
  <r>
    <x v="3"/>
    <m/>
    <n v="2032"/>
    <s v="SI"/>
    <s v="CARTUCHO DE TINTA CYAN IMPRESORA HP OFFICEJET 7612. REF  HP 933XL CN 0517,9289,6"/>
    <s v="4210031 "/>
    <n v="389120145"/>
    <s v="BIEN"/>
    <s v="Común"/>
    <x v="0"/>
    <s v="Normalizado"/>
    <s v="ÍNFIMA CUANTÍA"/>
    <s v="CARTUCHO DE TINTA CYAN IMPRESORA HP OFFICEJET 7612. REF  HP 933XL CN 0"/>
    <n v="5"/>
    <n v="17.920000000000002"/>
    <m/>
    <s v="2, 3"/>
    <x v="1"/>
    <m/>
    <m/>
    <x v="1"/>
    <m/>
    <m/>
    <m/>
    <m/>
    <m/>
    <n v="0"/>
    <s v="ELIMINADO"/>
    <n v="110"/>
    <d v="2021-10-27T00:00:00"/>
    <m/>
    <m/>
    <m/>
  </r>
  <r>
    <x v="3"/>
    <m/>
    <n v="2033"/>
    <s v="SI"/>
    <s v="CARTUCHO DE TINTA AMARILLA IMPRESORA HP OFFICEJET 7612. REF  HP 933XL 517,9289,6"/>
    <s v="4210031 "/>
    <n v="389120145"/>
    <s v="BIEN"/>
    <s v="Común"/>
    <x v="0"/>
    <s v="Normalizado"/>
    <s v="ÍNFIMA CUANTÍA"/>
    <s v="CARTUCHO DE TINTA AMARILLA IMPRESORA HP OFFICEJET 7612. REF  HP 933XL "/>
    <n v="5"/>
    <n v="17.920000000000002"/>
    <m/>
    <s v="2, 3"/>
    <x v="1"/>
    <m/>
    <m/>
    <x v="1"/>
    <m/>
    <m/>
    <m/>
    <m/>
    <m/>
    <n v="0"/>
    <s v="ELIMINADO"/>
    <n v="110"/>
    <d v="2021-10-27T00:00:00"/>
    <m/>
    <m/>
    <m/>
  </r>
  <r>
    <x v="3"/>
    <m/>
    <n v="2034"/>
    <s v="SI"/>
    <s v="GRATA DE ALAMBRE DE ACERO, DIAM. 8 Pulg., ORIFICIO 1 2 Pulg.422,489,6"/>
    <s v="4210031 "/>
    <n v="3533400128"/>
    <s v="BIEN"/>
    <s v="Común"/>
    <x v="0"/>
    <s v="Normalizado"/>
    <s v="ÍNFIMA CUANTÍA"/>
    <s v="GRATA DE ALAMBRE DE ACERO, DIAM. 8 Pulg., ORIFICIO 1 2 Pulg."/>
    <n v="4"/>
    <n v="22.4"/>
    <m/>
    <s v="2, 3"/>
    <x v="1"/>
    <m/>
    <m/>
    <x v="1"/>
    <m/>
    <m/>
    <m/>
    <m/>
    <m/>
    <n v="0"/>
    <s v="ELIMINADO"/>
    <n v="110"/>
    <d v="2021-10-27T00:00:00"/>
    <m/>
    <m/>
    <m/>
  </r>
  <r>
    <x v="3"/>
    <m/>
    <n v="2035"/>
    <s v="SI"/>
    <s v="LIJA DE ACERO NO. 80,  PLIEGO2000,4284"/>
    <s v="4220331 "/>
    <n v="379101116"/>
    <s v="BIEN"/>
    <s v="Común"/>
    <x v="0"/>
    <s v="Normalizado"/>
    <s v="ÍNFIMA CUANTÍA"/>
    <s v="LIJA DE ACERO NO. 80,  PLIEGO"/>
    <n v="200"/>
    <n v="0.42"/>
    <m/>
    <s v="2, 3"/>
    <x v="1"/>
    <m/>
    <m/>
    <x v="1"/>
    <m/>
    <m/>
    <m/>
    <m/>
    <m/>
    <n v="0"/>
    <s v="ELIMINADO"/>
    <m/>
    <m/>
    <m/>
    <m/>
    <m/>
  </r>
  <r>
    <x v="3"/>
    <m/>
    <n v="2036"/>
    <s v="SI"/>
    <s v="CONECTOR METALICO PARA TUBERIA TIPO BX CON FUNDA SELLADA DE 1 1 2 Pulg.204,0781,4"/>
    <s v="4210031 "/>
    <n v="412771211"/>
    <s v="BIEN"/>
    <s v="Común"/>
    <x v="0"/>
    <s v="Normalizado"/>
    <s v="ÍNFIMA CUANTÍA"/>
    <s v="CONECTOR METALICO PARA TUBERIA TIPO BX CON FUNDA SELLADA DE 1 1 2 Pulg."/>
    <n v="20"/>
    <n v="4.07"/>
    <m/>
    <s v="2, 3"/>
    <x v="1"/>
    <m/>
    <m/>
    <x v="1"/>
    <m/>
    <m/>
    <m/>
    <m/>
    <m/>
    <n v="0"/>
    <s v="ELIMINADO"/>
    <n v="110"/>
    <d v="2021-10-27T00:00:00"/>
    <m/>
    <m/>
    <m/>
  </r>
  <r>
    <x v="3"/>
    <m/>
    <n v="2037"/>
    <s v="SI"/>
    <s v="LIJA DE ACERO NO. 120, PLIEGO2000,480"/>
    <s v="4220331 "/>
    <n v="379101116"/>
    <s v="BIEN"/>
    <s v="Común"/>
    <x v="0"/>
    <s v="Normalizado"/>
    <s v="ÍNFIMA CUANTÍA"/>
    <s v="LIJA DE ACERO NO. 120, PLIEGO"/>
    <n v="200"/>
    <n v="0.4"/>
    <m/>
    <s v="2, 3"/>
    <x v="1"/>
    <m/>
    <m/>
    <x v="1"/>
    <m/>
    <m/>
    <m/>
    <m/>
    <m/>
    <n v="0"/>
    <s v="ELIMINADO"/>
    <m/>
    <m/>
    <m/>
    <m/>
    <m/>
  </r>
  <r>
    <x v="3"/>
    <m/>
    <n v="2038"/>
    <s v="SI"/>
    <s v="LIJA DE ACERO NO. 60, PLIEGO2000,3876"/>
    <s v="4220331 "/>
    <n v="379101116"/>
    <s v="BIEN"/>
    <s v="Común"/>
    <x v="0"/>
    <s v="Normalizado"/>
    <s v="ÍNFIMA CUANTÍA"/>
    <s v="LIJA DE ACERO NO. 60, PLIEGO"/>
    <n v="200"/>
    <n v="0.38"/>
    <m/>
    <s v="2, 3"/>
    <x v="1"/>
    <m/>
    <m/>
    <x v="1"/>
    <m/>
    <m/>
    <m/>
    <m/>
    <m/>
    <n v="0"/>
    <s v="ELIMINADO"/>
    <n v="110"/>
    <d v="2021-10-27T00:00:00"/>
    <m/>
    <m/>
    <m/>
  </r>
  <r>
    <x v="3"/>
    <m/>
    <n v="2040"/>
    <s v="SI"/>
    <s v="PIEDRA ABRASIVA TIPO ESPIGA   FORMA CILINDRICA   16 X 32 X 6 MM.501,4773,5"/>
    <s v="4210031 "/>
    <n v="37910011"/>
    <s v="BIEN"/>
    <s v="Común"/>
    <x v="0"/>
    <s v="Normalizado"/>
    <s v="ÍNFIMA CUANTÍA"/>
    <s v="PIEDRA ABRASIVA TIPO ESPIGA   FORMA CILINDRICA   16 X 32 X 6 MM."/>
    <n v="50"/>
    <n v="1.47"/>
    <m/>
    <s v="1, 2"/>
    <x v="1"/>
    <m/>
    <m/>
    <x v="1"/>
    <m/>
    <m/>
    <m/>
    <m/>
    <m/>
    <n v="0"/>
    <s v="ELIMINADO"/>
    <n v="110"/>
    <d v="2021-10-27T00:00:00"/>
    <m/>
    <m/>
    <m/>
  </r>
  <r>
    <x v="3"/>
    <m/>
    <n v="2041"/>
    <s v="SI"/>
    <s v="FOCO AHORRADOR DE ENERGIA, TIPO 3U INVERTIDA, 20 W, 110 120 V401,8373,2"/>
    <s v="4210031 "/>
    <n v="465100111"/>
    <s v="BIEN"/>
    <s v="Común"/>
    <x v="0"/>
    <s v="Normalizado"/>
    <s v="ÍNFIMA CUANTÍA"/>
    <s v="FOCO AHORRADOR DE ENERGIA, TIPO 3U INVERTIDA, 20 W, 110 120 V"/>
    <n v="40"/>
    <n v="1.83"/>
    <m/>
    <s v="2, 3"/>
    <x v="1"/>
    <m/>
    <m/>
    <x v="1"/>
    <m/>
    <m/>
    <m/>
    <m/>
    <m/>
    <n v="0"/>
    <s v="ELIMINADO"/>
    <n v="110"/>
    <d v="2021-10-27T00:00:00"/>
    <m/>
    <m/>
    <m/>
  </r>
  <r>
    <x v="3"/>
    <m/>
    <n v="2042"/>
    <s v="SI"/>
    <s v="TERMINAL DE COMPRESION TIPO OJO 1 4 Pulg. NO. 12   10 AWG8000,0972"/>
    <s v="4210031 "/>
    <n v="462110521"/>
    <s v="BIEN"/>
    <s v="Común"/>
    <x v="0"/>
    <s v="Normalizado"/>
    <s v="ÍNFIMA CUANTÍA"/>
    <s v="TERMINAL DE COMPRESION TIPO OJO 1 4 Pulg. NO. 12   10 AWG"/>
    <n v="800"/>
    <n v="0.09"/>
    <m/>
    <s v="2, 3"/>
    <x v="1"/>
    <m/>
    <m/>
    <x v="1"/>
    <m/>
    <m/>
    <m/>
    <m/>
    <m/>
    <n v="0"/>
    <s v="ELIMINADO"/>
    <s v="102 0110"/>
    <d v="2021-10-27T00:00:00"/>
    <m/>
    <m/>
    <m/>
  </r>
  <r>
    <x v="3"/>
    <m/>
    <n v="2043"/>
    <s v="SI"/>
    <s v="TERMINAL DE COMPRESION TIPO FERRUL PARA CABLE NO. 14 AWG35000,0270"/>
    <s v="4210031 "/>
    <n v="462110521"/>
    <s v="BIEN"/>
    <s v="Común"/>
    <x v="0"/>
    <s v="Normalizado"/>
    <s v="ÍNFIMA CUANTÍA"/>
    <s v="TERMINAL DE COMPRESION TIPO FERRUL PARA CABLE NO. 14 AWG"/>
    <n v="3500"/>
    <n v="0.02"/>
    <m/>
    <s v="2, 3"/>
    <x v="1"/>
    <m/>
    <m/>
    <x v="1"/>
    <m/>
    <m/>
    <m/>
    <m/>
    <m/>
    <n v="0"/>
    <s v="ELIMINADO"/>
    <n v="110"/>
    <d v="2021-10-27T00:00:00"/>
    <m/>
    <m/>
    <m/>
  </r>
  <r>
    <x v="3"/>
    <m/>
    <n v="2044"/>
    <s v="SI"/>
    <s v="MADERA TRIPLEX, ESPESOR 20 MM, PLANCHA DE 2.40 X 1.20 M234,9269,84"/>
    <s v="4210031 "/>
    <n v="315200011"/>
    <s v="BIEN"/>
    <s v="Común"/>
    <x v="0"/>
    <s v="Normalizado"/>
    <s v="ÍNFIMA CUANTÍA"/>
    <s v="MADERA TRIPLEX, ESPESOR 20 MM, PLANCHA DE 2.40 X 1.20 M"/>
    <n v="2"/>
    <n v="34.92"/>
    <m/>
    <s v="1, 2"/>
    <x v="1"/>
    <m/>
    <m/>
    <x v="1"/>
    <m/>
    <m/>
    <m/>
    <m/>
    <m/>
    <n v="0"/>
    <s v="ELIMINADO"/>
    <n v="110"/>
    <d v="2021-10-27T00:00:00"/>
    <m/>
    <m/>
    <m/>
  </r>
  <r>
    <x v="3"/>
    <m/>
    <n v="2045"/>
    <s v="SI"/>
    <s v="CONECTOR METALICO PARA TUBERIA TIPO BX CON FUNDA SELLADA DE 3 4 Pulg.401,6264,8"/>
    <s v="4210031 "/>
    <n v="412771211"/>
    <s v="BIEN"/>
    <s v="Común"/>
    <x v="0"/>
    <s v="Normalizado"/>
    <s v="ÍNFIMA CUANTÍA"/>
    <s v="CONECTOR METALICO PARA TUBERIA TIPO BX CON FUNDA SELLADA DE 3 4 Pulg."/>
    <n v="40"/>
    <n v="1.62"/>
    <m/>
    <s v="2, 3"/>
    <x v="1"/>
    <m/>
    <m/>
    <x v="1"/>
    <m/>
    <m/>
    <m/>
    <m/>
    <m/>
    <n v="0"/>
    <s v="ELIMINADO"/>
    <n v="110"/>
    <d v="2021-10-27T00:00:00"/>
    <m/>
    <m/>
    <m/>
  </r>
  <r>
    <x v="3"/>
    <m/>
    <n v="2046"/>
    <s v="SI"/>
    <s v="CEMENTO DE CONTACTO  PEGAMENTO 610,7764,62"/>
    <s v="4220331 "/>
    <n v="335001011"/>
    <s v="BIEN"/>
    <s v="Común"/>
    <x v="0"/>
    <s v="Normalizado"/>
    <s v="ÍNFIMA CUANTÍA"/>
    <s v="CEMENTO DE CONTACTO  PEGAMENTO "/>
    <n v="6"/>
    <n v="10.77"/>
    <m/>
    <s v="2, 3"/>
    <x v="1"/>
    <m/>
    <m/>
    <x v="1"/>
    <m/>
    <m/>
    <m/>
    <m/>
    <m/>
    <n v="0"/>
    <s v="ELIMINADO"/>
    <n v="110"/>
    <d v="2021-10-27T00:00:00"/>
    <m/>
    <m/>
    <m/>
  </r>
  <r>
    <x v="3"/>
    <m/>
    <n v="2047"/>
    <s v="SI"/>
    <s v="ANILLO - O' RING. N/P. 6013001106,3563,5"/>
    <s v="4220331 "/>
    <n v="461310014"/>
    <s v="BIEN"/>
    <s v="Común"/>
    <x v="0"/>
    <m/>
    <s v="SUBASTA INVERSA ELECTRÓNICA"/>
    <s v="ANILLO - O' RING. N/P. 6013001"/>
    <s v="10"/>
    <n v="6.35"/>
    <m/>
    <s v="2, 3"/>
    <x v="1"/>
    <m/>
    <m/>
    <x v="1"/>
    <m/>
    <m/>
    <m/>
    <m/>
    <m/>
    <n v="0"/>
    <s v="ELIMINADO"/>
    <s v="102  0110"/>
    <d v="2021-10-27T00:00:00"/>
    <m/>
    <m/>
    <m/>
  </r>
  <r>
    <x v="3"/>
    <m/>
    <n v="2049"/>
    <s v="SI"/>
    <s v="TERMINAL DE COMPRESION TIPO FERRUL PARA CABLE NO. 18 AWG30000,0260"/>
    <s v="4210031 "/>
    <n v="462110521"/>
    <s v="BIEN"/>
    <s v="Común"/>
    <x v="0"/>
    <s v="Normalizado"/>
    <s v="ÍNFIMA CUANTÍA"/>
    <s v="TERMINAL DE COMPRESION TIPO FERRUL PARA CABLE NO. 18 AWG"/>
    <n v="3000"/>
    <n v="0.02"/>
    <m/>
    <s v="2, 3"/>
    <x v="1"/>
    <m/>
    <m/>
    <x v="1"/>
    <m/>
    <m/>
    <m/>
    <m/>
    <m/>
    <n v="0"/>
    <s v="ELIMINADO"/>
    <n v="110"/>
    <d v="2021-10-27T00:00:00"/>
    <m/>
    <m/>
    <m/>
  </r>
  <r>
    <x v="3"/>
    <m/>
    <n v="2050"/>
    <s v="SI"/>
    <s v="BROCHA DE CERDA, ANCHO DE 25 MM  1 Pulg. 401,4558"/>
    <s v="4210031 "/>
    <n v="319110012"/>
    <s v="BIEN"/>
    <s v="Común"/>
    <x v="0"/>
    <s v="Normalizado"/>
    <s v="ÍNFIMA CUANTÍA"/>
    <s v="BROCHA DE CERDA, ANCHO DE 25 MM  1 Pulg. "/>
    <n v="40"/>
    <n v="1.45"/>
    <n v="58"/>
    <s v="2, 3"/>
    <x v="1"/>
    <m/>
    <m/>
    <x v="0"/>
    <m/>
    <m/>
    <m/>
    <m/>
    <m/>
    <n v="0"/>
    <m/>
    <m/>
    <m/>
    <m/>
    <m/>
    <m/>
  </r>
  <r>
    <x v="3"/>
    <m/>
    <n v="2051"/>
    <s v="SI"/>
    <s v="DISCO DE CORTE DE 4 1 2 Pulg. X 1 6 Pulg. X 7 8 Pulg.501,1155,5"/>
    <s v="4220331 "/>
    <n v="3533400128"/>
    <s v="BIEN"/>
    <s v="Común"/>
    <x v="0"/>
    <s v="Normalizado"/>
    <s v="ÍNFIMA CUANTÍA"/>
    <s v="DISCO DE CORTE DE 4 1 2 Pulg. X 1 6 Pulg. X 7 8 Pulg."/>
    <n v="50"/>
    <n v="1.1100000000000001"/>
    <m/>
    <s v="2, 3"/>
    <x v="1"/>
    <m/>
    <m/>
    <x v="1"/>
    <m/>
    <m/>
    <m/>
    <m/>
    <m/>
    <n v="0"/>
    <s v="ELIMINADO"/>
    <n v="110"/>
    <d v="2021-10-27T00:00:00"/>
    <m/>
    <m/>
    <m/>
  </r>
  <r>
    <x v="3"/>
    <m/>
    <n v="2052"/>
    <s v="SI"/>
    <s v="LIJA DE ACERO NO. 150, PLIEGO1500,3654"/>
    <s v="4220331 "/>
    <n v="379101116"/>
    <s v="BIEN"/>
    <s v="Común"/>
    <x v="0"/>
    <s v="Normalizado"/>
    <s v="ÍNFIMA CUANTÍA"/>
    <s v="LIJA DE ACERO NO. 150, PLIEGO"/>
    <n v="150"/>
    <n v="0.36"/>
    <m/>
    <s v="2, 3"/>
    <x v="1"/>
    <m/>
    <m/>
    <x v="1"/>
    <m/>
    <m/>
    <m/>
    <m/>
    <m/>
    <n v="0"/>
    <s v="ELIMINADO"/>
    <n v="110"/>
    <d v="2021-10-27T00:00:00"/>
    <m/>
    <m/>
    <m/>
  </r>
  <r>
    <x v="3"/>
    <m/>
    <n v="2053"/>
    <s v="SI"/>
    <s v="FOCO AHORRADOR DE ENERGIA, 15 W. BOQUILLA E 27202,6853,6"/>
    <s v="4210031 "/>
    <n v="465100111"/>
    <s v="BIEN"/>
    <s v="Común"/>
    <x v="0"/>
    <s v="Normalizado"/>
    <s v="ÍNFIMA CUANTÍA"/>
    <s v="FOCO AHORRADOR DE ENERGIA, 15 W. BOQUILLA E 27"/>
    <n v="20"/>
    <n v="2.68"/>
    <m/>
    <s v="1, 2"/>
    <x v="1"/>
    <m/>
    <m/>
    <x v="1"/>
    <m/>
    <m/>
    <m/>
    <m/>
    <m/>
    <n v="0"/>
    <s v="ELIMINADO"/>
    <n v="110"/>
    <d v="2021-10-27T00:00:00"/>
    <m/>
    <m/>
    <m/>
  </r>
  <r>
    <x v="3"/>
    <m/>
    <n v="2054"/>
    <s v="SI"/>
    <s v="CINTA TEFLON DE 3 4 Pulg. DE ANCHO, ROLLO DE 5 M501,0653"/>
    <s v="4210031 "/>
    <n v="369800021"/>
    <s v="BIEN"/>
    <s v="Común"/>
    <x v="0"/>
    <s v="Normalizado"/>
    <s v="ÍNFIMA CUANTÍA"/>
    <s v="CINTA TEFLON DE 3 4 Pulg. DE ANCHO, ROLLO DE 5 M"/>
    <n v="50"/>
    <n v="1.06"/>
    <m/>
    <s v="1, 2"/>
    <x v="1"/>
    <m/>
    <m/>
    <x v="1"/>
    <m/>
    <m/>
    <m/>
    <m/>
    <m/>
    <n v="0"/>
    <s v="ELIMINADO"/>
    <n v="110"/>
    <d v="2021-10-27T00:00:00"/>
    <m/>
    <m/>
    <m/>
  </r>
  <r>
    <x v="3"/>
    <m/>
    <n v="2055"/>
    <s v="SI"/>
    <s v="RETENEDOR DE 19 X 32 X 8 MM124,3752,44"/>
    <s v="4220331 "/>
    <n v="439490012"/>
    <s v="BIEN"/>
    <s v="Común"/>
    <x v="0"/>
    <s v="Normalizado"/>
    <s v="SUBASTA INVERSA ELECTRÓNICA"/>
    <s v="RETENEDOR DE 19 X 32 X 8 MM"/>
    <n v="12"/>
    <n v="4.37"/>
    <n v="52.44"/>
    <s v="2, 3"/>
    <x v="2"/>
    <s v="GUEVARA JOHANA"/>
    <n v="22910"/>
    <x v="7"/>
    <m/>
    <m/>
    <m/>
    <n v="12"/>
    <n v="4.37"/>
    <n v="52.44"/>
    <m/>
    <m/>
    <m/>
    <m/>
    <m/>
    <m/>
  </r>
  <r>
    <x v="3"/>
    <m/>
    <n v="2056"/>
    <s v="SI"/>
    <s v="RIEL DIN202,4448,8"/>
    <s v="4210031 "/>
    <n v="381210111"/>
    <s v="BIEN"/>
    <s v="Común"/>
    <x v="0"/>
    <s v="Normalizado"/>
    <s v="ÍNFIMA CUANTÍA"/>
    <s v="RIEL DIN"/>
    <n v="20"/>
    <n v="2.44"/>
    <m/>
    <s v="2, 3"/>
    <x v="1"/>
    <m/>
    <m/>
    <x v="1"/>
    <m/>
    <m/>
    <m/>
    <m/>
    <m/>
    <n v="0"/>
    <s v="ELIMINADO"/>
    <n v="110"/>
    <d v="2021-10-27T00:00:00"/>
    <m/>
    <m/>
    <m/>
  </r>
  <r>
    <x v="3"/>
    <m/>
    <n v="2058"/>
    <s v="SI"/>
    <s v="RODAMIENTO 6207 2RS1 C358,9744,85"/>
    <s v="4220331 "/>
    <n v="433100011"/>
    <s v="BIEN"/>
    <s v="Común"/>
    <x v="0"/>
    <s v="Normalizado"/>
    <s v="ÍNFIMA CUANTÍA"/>
    <s v="RODAMIENTO 6207 2RS1 C3"/>
    <n v="5"/>
    <n v="8.9700000000000006"/>
    <m/>
    <s v="2, 3"/>
    <x v="1"/>
    <m/>
    <m/>
    <x v="1"/>
    <m/>
    <m/>
    <m/>
    <m/>
    <m/>
    <n v="0"/>
    <s v="ELIMINADO"/>
    <n v="110"/>
    <d v="2021-10-27T00:00:00"/>
    <m/>
    <m/>
    <m/>
  </r>
  <r>
    <x v="3"/>
    <m/>
    <n v="2059"/>
    <s v="SI"/>
    <s v="ORING DIAM 66 REF. 6013001104,3143,1"/>
    <s v="4220331 "/>
    <n v="461310014"/>
    <s v="BIEN"/>
    <s v="Común"/>
    <x v="0"/>
    <m/>
    <s v="SUBASTA INVERSA ELECTRÓNICA"/>
    <s v="ORING DIAM 66 REF. 6013001"/>
    <s v="10"/>
    <n v="4.3099999999999996"/>
    <m/>
    <s v="2, 3"/>
    <x v="1"/>
    <m/>
    <m/>
    <x v="1"/>
    <m/>
    <m/>
    <m/>
    <m/>
    <m/>
    <n v="0"/>
    <s v="ELIMINADO"/>
    <s v="102  0110"/>
    <d v="2021-10-27T00:00:00"/>
    <m/>
    <m/>
    <m/>
  </r>
  <r>
    <x v="3"/>
    <m/>
    <n v="2060"/>
    <s v="SI"/>
    <s v="ALAMBRE GALVANIZADO No. 16 BWG202,0641,2"/>
    <s v="4220331 "/>
    <n v="4126300311"/>
    <s v="BIEN"/>
    <s v="Común"/>
    <x v="0"/>
    <s v="Normalizado"/>
    <s v="ÍNFIMA CUANTÍA"/>
    <s v="ALAMBRE GALVANIZADO No. 16 BWG"/>
    <n v="20"/>
    <n v="2.06"/>
    <m/>
    <s v="2, 3"/>
    <x v="1"/>
    <m/>
    <m/>
    <x v="1"/>
    <m/>
    <m/>
    <m/>
    <m/>
    <m/>
    <n v="0"/>
    <s v="ELIMINADO"/>
    <n v="110"/>
    <d v="2021-10-27T00:00:00"/>
    <m/>
    <m/>
    <m/>
  </r>
  <r>
    <x v="3"/>
    <m/>
    <n v="2062"/>
    <s v="SI"/>
    <s v="RETENEDOR 55 X 78 X 12 MM123,339,6"/>
    <s v="4220331 "/>
    <n v="439490012"/>
    <s v="BIEN"/>
    <s v="Común"/>
    <x v="0"/>
    <s v="Normalizado"/>
    <s v="SUBASTA INVERSA ELECTRÓNICA"/>
    <s v="RETENEDOR 55 X 78 X 12 MM"/>
    <n v="12"/>
    <n v="3.3"/>
    <n v="39.599999999999994"/>
    <s v="2, 3"/>
    <x v="2"/>
    <s v="GUEVARA JOHANA"/>
    <n v="22910"/>
    <x v="7"/>
    <m/>
    <m/>
    <m/>
    <n v="12"/>
    <n v="3.3"/>
    <n v="39.599999999999994"/>
    <m/>
    <m/>
    <m/>
    <m/>
    <m/>
    <m/>
  </r>
  <r>
    <x v="3"/>
    <m/>
    <n v="2063"/>
    <s v="SI"/>
    <s v="RODAMIENTO 6206 2RS1 C356,9234,6"/>
    <s v="4220331 "/>
    <n v="433100011"/>
    <s v="BIEN"/>
    <s v="Común"/>
    <x v="0"/>
    <s v="Normalizado"/>
    <s v="ÍNFIMA CUANTÍA"/>
    <s v="RODAMIENTO 6206 2RS1 C3"/>
    <n v="5"/>
    <n v="6.92"/>
    <m/>
    <s v="2, 3"/>
    <x v="1"/>
    <m/>
    <m/>
    <x v="1"/>
    <m/>
    <m/>
    <m/>
    <m/>
    <m/>
    <n v="0"/>
    <s v="ELIMINADO"/>
    <n v="110"/>
    <d v="2021-10-27T00:00:00"/>
    <m/>
    <m/>
    <m/>
  </r>
  <r>
    <x v="3"/>
    <m/>
    <n v="2065"/>
    <s v="SI"/>
    <s v="CERA PARA ABRILLANTAR  Pulg.RALLY Pulg., 400 GRAMOS55,4927,45"/>
    <s v="4210031 "/>
    <n v="353320315"/>
    <s v="BIEN"/>
    <s v="Común"/>
    <x v="0"/>
    <s v="Normalizado"/>
    <s v="ÍNFIMA CUANTÍA"/>
    <s v="CERA PARA ABRILLANTAR  Pulg.RALLY Pulg., 400 GRAMOS"/>
    <n v="5"/>
    <n v="5.49"/>
    <m/>
    <s v="2, 3"/>
    <x v="1"/>
    <m/>
    <m/>
    <x v="1"/>
    <m/>
    <m/>
    <m/>
    <m/>
    <m/>
    <n v="0"/>
    <s v="ELIMINADO"/>
    <n v="110"/>
    <d v="2021-10-27T00:00:00"/>
    <m/>
    <m/>
    <m/>
  </r>
  <r>
    <x v="3"/>
    <m/>
    <n v="2066"/>
    <s v="SI"/>
    <s v="RODAMIENTO 6205 2RS1 C355,125,5"/>
    <s v="4220331 "/>
    <n v="433100011"/>
    <s v="BIEN"/>
    <s v="Común"/>
    <x v="0"/>
    <s v="Normalizado"/>
    <s v="ÍNFIMA CUANTÍA"/>
    <s v="RODAMIENTO 6205 2RS1 C3"/>
    <n v="5"/>
    <n v="5.0999999999999996"/>
    <m/>
    <s v="2, 3"/>
    <x v="1"/>
    <m/>
    <m/>
    <x v="1"/>
    <m/>
    <m/>
    <m/>
    <m/>
    <m/>
    <n v="0"/>
    <s v="ELIMINADO"/>
    <n v="110"/>
    <d v="2021-10-27T00:00:00"/>
    <m/>
    <m/>
    <m/>
  </r>
  <r>
    <x v="3"/>
    <m/>
    <n v="2067"/>
    <s v="SI"/>
    <s v="RODAMIENTO RIGIDO DE BOLAS 6201 2RS1102,4624,6"/>
    <s v="4220331 "/>
    <n v="433100011"/>
    <s v="BIEN"/>
    <s v="Común"/>
    <x v="0"/>
    <s v="Normalizado"/>
    <s v="ÍNFIMA CUANTÍA"/>
    <s v="RODAMIENTO RIGIDO DE BOLAS 6201 2RS1"/>
    <n v="10"/>
    <n v="2.46"/>
    <m/>
    <s v="2, 3"/>
    <x v="1"/>
    <m/>
    <m/>
    <x v="1"/>
    <m/>
    <m/>
    <m/>
    <m/>
    <m/>
    <n v="0"/>
    <s v="ELIMINADO"/>
    <n v="110"/>
    <d v="2021-10-27T00:00:00"/>
    <m/>
    <m/>
    <m/>
  </r>
  <r>
    <x v="3"/>
    <m/>
    <n v="2068"/>
    <s v="SI"/>
    <s v="TERMINAL APERNADO RECTO DE CU SN TIPO TALON NO. 6 AWG.201,224"/>
    <s v="4210031 "/>
    <n v="462110521"/>
    <s v="BIEN"/>
    <s v="Común"/>
    <x v="0"/>
    <s v="Normalizado"/>
    <s v="ÍNFIMA CUANTÍA"/>
    <s v="TERMINAL APERNADO RECTO DE CU SN TIPO TALON NO. 6 AWG."/>
    <n v="20"/>
    <n v="1.2"/>
    <m/>
    <s v="2, 3"/>
    <x v="1"/>
    <m/>
    <m/>
    <x v="1"/>
    <m/>
    <m/>
    <m/>
    <m/>
    <m/>
    <n v="0"/>
    <s v="ELIMINADO"/>
    <n v="110"/>
    <d v="2021-10-27T00:00:00"/>
    <m/>
    <m/>
    <m/>
  </r>
  <r>
    <x v="3"/>
    <m/>
    <n v="2069"/>
    <s v="SI"/>
    <s v="DISCO PARA AMOLADORA DIAM. 7 Pulg., ESP. 6 MM121,9923,88"/>
    <s v="4210031 "/>
    <n v="3533400128"/>
    <s v="BIEN"/>
    <s v="Común"/>
    <x v="0"/>
    <s v="Normalizado"/>
    <s v="ÍNFIMA CUANTÍA"/>
    <s v="DISCO PARA AMOLADORA DIAM. 7 Pulg., ESP. 6 MM"/>
    <n v="12"/>
    <n v="1.99"/>
    <m/>
    <s v="2, 3"/>
    <x v="1"/>
    <m/>
    <m/>
    <x v="1"/>
    <m/>
    <m/>
    <m/>
    <m/>
    <m/>
    <n v="0"/>
    <s v="ELIMINADO"/>
    <n v="110"/>
    <d v="2021-10-27T00:00:00"/>
    <m/>
    <m/>
    <m/>
  </r>
  <r>
    <x v="3"/>
    <m/>
    <n v="2070"/>
    <s v="SI"/>
    <s v="TERMINAL APERNADO RECTO DE CU SN TIPO TALON NO. 8 AWG.400,5321,2"/>
    <s v="4210031 "/>
    <n v="462110521"/>
    <s v="BIEN"/>
    <s v="Común"/>
    <x v="0"/>
    <s v="Normalizado"/>
    <s v="ÍNFIMA CUANTÍA"/>
    <s v="TERMINAL APERNADO RECTO DE CU SN TIPO TALON NO. 8 AWG."/>
    <n v="40"/>
    <n v="0.53"/>
    <m/>
    <s v="2, 3"/>
    <x v="1"/>
    <m/>
    <m/>
    <x v="1"/>
    <m/>
    <m/>
    <m/>
    <m/>
    <m/>
    <n v="0"/>
    <s v="ELIMINADO"/>
    <n v="110"/>
    <d v="2021-10-27T00:00:00"/>
    <m/>
    <m/>
    <m/>
  </r>
  <r>
    <x v="3"/>
    <m/>
    <n v="2071"/>
    <s v="SI"/>
    <s v="LIJA DE ACERO NO. 40, PLIEGO500,4221"/>
    <s v="4220331 "/>
    <n v="379101116"/>
    <s v="BIEN"/>
    <s v="Común"/>
    <x v="0"/>
    <s v="Normalizado"/>
    <s v="ÍNFIMA CUANTÍA"/>
    <s v="LIJA DE ACERO NO. 40, PLIEGO"/>
    <n v="50"/>
    <n v="0.42"/>
    <m/>
    <s v="2, 3"/>
    <x v="1"/>
    <m/>
    <m/>
    <x v="1"/>
    <m/>
    <m/>
    <m/>
    <m/>
    <m/>
    <n v="0"/>
    <s v="ELIMINADO"/>
    <n v="110"/>
    <d v="2021-10-27T00:00:00"/>
    <m/>
    <m/>
    <m/>
  </r>
  <r>
    <x v="3"/>
    <m/>
    <n v="2072"/>
    <s v="SI"/>
    <s v="CONECTOR METALICO PARA TUBERIA TIPO BX CON FUNDA SELLADA DE 1 2 Pulg.201,0521"/>
    <s v="4210031 "/>
    <n v="412771211"/>
    <s v="BIEN"/>
    <s v="Común"/>
    <x v="0"/>
    <s v="Normalizado"/>
    <s v="ÍNFIMA CUANTÍA"/>
    <s v="CONECTOR METALICO PARA TUBERIA TIPO BX CON FUNDA SELLADA DE 1 2 Pulg."/>
    <n v="20"/>
    <n v="1.05"/>
    <m/>
    <s v="2, 3"/>
    <x v="1"/>
    <m/>
    <m/>
    <x v="1"/>
    <m/>
    <m/>
    <m/>
    <m/>
    <m/>
    <n v="0"/>
    <s v="ELIMINADO"/>
    <n v="110"/>
    <d v="2021-10-27T00:00:00"/>
    <m/>
    <m/>
    <m/>
  </r>
  <r>
    <x v="3"/>
    <m/>
    <n v="2075"/>
    <s v="SI"/>
    <s v="PIEDRA ABRASIVA TIPO ESPIGA    CIRCULAR   DIAM. 40 MM, LONG. 10 MM.500,3517,5"/>
    <s v="4210031 "/>
    <n v="37910011"/>
    <s v="BIEN"/>
    <s v="Común"/>
    <x v="0"/>
    <s v="Normalizado"/>
    <s v="ÍNFIMA CUANTÍA"/>
    <s v="PIEDRA ABRASIVA TIPO ESPIGA    CIRCULAR   DIAM. 40 MM, LONG. 10 MM."/>
    <n v="50"/>
    <n v="0.35"/>
    <m/>
    <s v="1, 2"/>
    <x v="1"/>
    <m/>
    <m/>
    <x v="1"/>
    <m/>
    <m/>
    <m/>
    <m/>
    <m/>
    <n v="0"/>
    <s v="ELIMINADO"/>
    <n v="110"/>
    <d v="2021-10-27T00:00:00"/>
    <m/>
    <m/>
    <m/>
  </r>
  <r>
    <x v="3"/>
    <m/>
    <n v="2076"/>
    <s v="SI"/>
    <s v="ACEITERO METALICO,CAPACIDAD 250 C.C.28,3816,76"/>
    <s v="4100037 "/>
    <n v="432540011"/>
    <s v="BIEN"/>
    <s v="Común"/>
    <x v="0"/>
    <s v="Normalizado"/>
    <s v="ÍNFIMA CUANTÍA"/>
    <s v="ACEITERO METALICO,CAPACIDAD 250 C.C."/>
    <n v="2"/>
    <n v="8.3800000000000008"/>
    <n v="16.760000000000002"/>
    <s v="2, 3"/>
    <x v="1"/>
    <m/>
    <m/>
    <x v="0"/>
    <m/>
    <m/>
    <m/>
    <m/>
    <m/>
    <n v="0"/>
    <m/>
    <m/>
    <m/>
    <m/>
    <m/>
    <m/>
  </r>
  <r>
    <x v="3"/>
    <m/>
    <n v="2077"/>
    <s v="SI"/>
    <s v="OIL STOP RING REF. 130 03651,939,65"/>
    <s v="4220331 "/>
    <n v="461310015"/>
    <s v="BIEN"/>
    <s v="Común"/>
    <x v="0"/>
    <s v="Normalizado"/>
    <s v="SUBASTA INVERSA ELECTRÓNICA"/>
    <s v="OIL STOP RING REF. 130 036"/>
    <n v="5"/>
    <n v="1.93"/>
    <n v="9.65"/>
    <s v="2, 3"/>
    <x v="1"/>
    <m/>
    <m/>
    <x v="0"/>
    <m/>
    <m/>
    <m/>
    <m/>
    <m/>
    <n v="0"/>
    <m/>
    <m/>
    <m/>
    <m/>
    <m/>
    <m/>
  </r>
  <r>
    <x v="3"/>
    <m/>
    <n v="2078"/>
    <s v="SI"/>
    <s v="CABO FORTEX, DIAMETRO 1 4 Pulg.1000,088"/>
    <s v="4210031 "/>
    <n v="355201011"/>
    <s v="BIEN"/>
    <s v="Común"/>
    <x v="0"/>
    <s v="Normalizado"/>
    <s v="ÍNFIMA CUANTÍA"/>
    <s v="CABO FORTEX, DIAMETRO 1 4 Pulg."/>
    <n v="100"/>
    <n v="0.08"/>
    <m/>
    <s v="2, 3"/>
    <x v="1"/>
    <m/>
    <m/>
    <x v="1"/>
    <m/>
    <m/>
    <m/>
    <m/>
    <m/>
    <n v="0"/>
    <s v="ELIMINADO"/>
    <n v="110"/>
    <d v="2021-10-27T00:00:00"/>
    <m/>
    <m/>
    <m/>
  </r>
  <r>
    <x v="3"/>
    <m/>
    <n v="2079"/>
    <s v="SI"/>
    <s v="VIDRIOS OBSCUROS PARA MASCARA DE SUELDA ELECTRICA200,285,6"/>
    <s v="4220331 "/>
    <n v="483120051"/>
    <s v="BIEN"/>
    <s v="Común"/>
    <x v="0"/>
    <s v="Normalizado"/>
    <s v="ÍNFIMA CUANTÍA"/>
    <s v="VIDRIOS OBSCUROS PARA MASCARA DE SUELDA ELECTRICA"/>
    <n v="20"/>
    <n v="0.28000000000000003"/>
    <m/>
    <s v="2, 3"/>
    <x v="1"/>
    <m/>
    <m/>
    <x v="1"/>
    <m/>
    <m/>
    <m/>
    <m/>
    <m/>
    <n v="0"/>
    <s v="ELIMINADO"/>
    <n v="110"/>
    <d v="2021-10-27T00:00:00"/>
    <m/>
    <m/>
    <m/>
  </r>
  <r>
    <x v="3"/>
    <m/>
    <n v="2080"/>
    <s v="SI"/>
    <s v="FUSIBLE CAPSULA DE VIDRIO DE BT, DE 2 A300,113,3"/>
    <s v="4210031 "/>
    <n v="46212001"/>
    <s v="BIEN"/>
    <s v="Común"/>
    <x v="0"/>
    <s v="Normalizado"/>
    <s v="ÍNFIMA CUANTÍA"/>
    <s v="FUSIBLE CAPSULA DE VIDRIO DE BT, DE 2 A"/>
    <n v="30"/>
    <n v="0.11"/>
    <m/>
    <s v="2, 3"/>
    <x v="1"/>
    <m/>
    <m/>
    <x v="1"/>
    <m/>
    <m/>
    <m/>
    <m/>
    <m/>
    <n v="0"/>
    <s v="ELIMINADO"/>
    <n v="110"/>
    <d v="2021-10-27T00:00:00"/>
    <m/>
    <m/>
    <m/>
  </r>
  <r>
    <x v="3"/>
    <m/>
    <n v="2081"/>
    <s v="SI"/>
    <s v="RETENEDOR 90311 1900150,562,8"/>
    <s v="4220331 "/>
    <n v="439490012"/>
    <s v="BIEN"/>
    <s v="Común"/>
    <x v="0"/>
    <s v="Normalizado"/>
    <s v="SUBASTA INVERSA ELECTRÓNICA"/>
    <s v="RETENEDOR 90311 19001"/>
    <n v="5"/>
    <n v="0.56000000000000005"/>
    <n v="2.8000000000000003"/>
    <s v="2, 3"/>
    <x v="1"/>
    <m/>
    <m/>
    <x v="0"/>
    <m/>
    <m/>
    <m/>
    <m/>
    <m/>
    <n v="0"/>
    <m/>
    <m/>
    <m/>
    <m/>
    <m/>
    <m/>
  </r>
  <r>
    <x v="3"/>
    <m/>
    <n v="2082"/>
    <s v="SI"/>
    <s v="FUSIBLE CAPSULA DE VIDRIO DE BT, DE 3.15 A300,010,3"/>
    <s v="4210031 "/>
    <n v="46212001"/>
    <s v="BIEN"/>
    <s v="Común"/>
    <x v="0"/>
    <s v="Normalizado"/>
    <s v="ÍNFIMA CUANTÍA"/>
    <s v="FUSIBLE CAPSULA DE VIDRIO DE BT, DE 3.15 A"/>
    <n v="30"/>
    <n v="0.01"/>
    <m/>
    <s v="2, 3"/>
    <x v="1"/>
    <m/>
    <m/>
    <x v="1"/>
    <m/>
    <m/>
    <m/>
    <m/>
    <m/>
    <n v="0"/>
    <s v="ELIMINADO"/>
    <n v="110"/>
    <d v="2021-10-27T00:00:00"/>
    <m/>
    <m/>
    <m/>
  </r>
  <r>
    <x v="3"/>
    <m/>
    <n v="2083"/>
    <s v="SI"/>
    <s v="TECLE MANUAL DE CADENA CAPACIDAD 2 TONELADA4884,19"/>
    <s v="435600014"/>
    <n v="442320932"/>
    <s v="BIEN"/>
    <s v="Común"/>
    <x v="0"/>
    <s v="Normalizado"/>
    <s v="SUBASTA INVERSA ELECTRÓNICA"/>
    <s v="TECLE MANUAL DE CADENA CAPACIDAD 2 TONELADA"/>
    <n v="4"/>
    <n v="884.19"/>
    <m/>
    <s v="2, 3"/>
    <x v="1"/>
    <m/>
    <m/>
    <x v="1"/>
    <m/>
    <m/>
    <m/>
    <m/>
    <m/>
    <n v="0"/>
    <s v="ELIMINADO"/>
    <s v="106_x000a_163  0044"/>
    <m/>
    <m/>
    <m/>
    <m/>
  </r>
  <r>
    <x v="3"/>
    <m/>
    <n v="2084"/>
    <s v="SI"/>
    <s v="MÓDULO WORKSTATION DE PROTECCIONES DE SOBRECORRIENTE Y DISTANCIA DIGSI115170"/>
    <s v="121035612150490 "/>
    <n v="512900021"/>
    <s v="BIEN"/>
    <s v="Especial"/>
    <x v="1"/>
    <m/>
    <s v="BIENES Y SERVICIOS ÚNICOS"/>
    <s v="MÓDULO WORKSTATION DE PROTECCIONES DE SOBRECORRIENTE Y DISTANCIA DIGSI"/>
    <n v="1"/>
    <n v="15170"/>
    <m/>
    <s v="1, 2"/>
    <x v="1"/>
    <m/>
    <m/>
    <x v="1"/>
    <m/>
    <m/>
    <m/>
    <m/>
    <m/>
    <n v="0"/>
    <s v="ELIMINADO"/>
    <n v="58"/>
    <m/>
    <m/>
    <m/>
    <m/>
  </r>
  <r>
    <x v="3"/>
    <m/>
    <n v="2085"/>
    <s v="SI"/>
    <s v="MÓDULO DE ANÁLISIS DE TRANSITORIOS ELECTROMAGNÉTICOS DIGSILENT POWER F116900"/>
    <s v="121035612150490 "/>
    <n v="512900021"/>
    <s v="BIEN"/>
    <s v="Especial"/>
    <x v="1"/>
    <m/>
    <s v="BIENES Y SERVICIOS ÚNICOS"/>
    <s v="MÓDULO DE ANÁLISIS DE TRANSITORIOS ELECTROMAGNÉTICOS DIGSILENT POWER F"/>
    <n v="1"/>
    <n v="16900"/>
    <m/>
    <s v="1, 2"/>
    <x v="1"/>
    <m/>
    <m/>
    <x v="1"/>
    <m/>
    <m/>
    <m/>
    <m/>
    <m/>
    <n v="0"/>
    <s v="ELIMINADO"/>
    <n v="58"/>
    <m/>
    <m/>
    <m/>
    <m/>
  </r>
  <r>
    <x v="3"/>
    <m/>
    <n v="2086"/>
    <s v="SI"/>
    <s v="MÓDULO DE ANÁLISIS DE ESTABILIDAD DIGSILENT POWER FACTORY138000"/>
    <s v="121035612150490 "/>
    <n v="512900021"/>
    <s v="BIEN"/>
    <s v="Especial"/>
    <x v="1"/>
    <m/>
    <s v="BIENES Y SERVICIOS ÚNICOS"/>
    <s v="MÓDULO DE ANÁLISIS DE ESTABILIDAD DIGSILENT POWER FACTORY"/>
    <n v="1"/>
    <n v="38000"/>
    <m/>
    <s v="1, 2"/>
    <x v="1"/>
    <m/>
    <m/>
    <x v="1"/>
    <m/>
    <m/>
    <m/>
    <m/>
    <m/>
    <n v="0"/>
    <s v="ELIMINADO"/>
    <n v="58"/>
    <m/>
    <m/>
    <m/>
    <m/>
  </r>
  <r>
    <x v="3"/>
    <m/>
    <n v="2087"/>
    <s v="SI"/>
    <s v="EQUIPO DE PRUEBA UNIVERSAL DE RECONECTADORES Y ADAPTADORES153000"/>
    <s v="121033812150310 "/>
    <n v="4824300117"/>
    <s v="BIEN"/>
    <s v="Común"/>
    <x v="1"/>
    <s v="Normalizado"/>
    <s v="SUBASTA INVERSA ELECTRÓNICA"/>
    <s v="EQUIPO DE PRUEBA UNIVERSAL DE RECONECTADORES Y ADAPTADORES"/>
    <n v="1"/>
    <n v="53000"/>
    <m/>
    <s v="1, 2"/>
    <x v="1"/>
    <m/>
    <m/>
    <x v="1"/>
    <m/>
    <m/>
    <m/>
    <m/>
    <m/>
    <n v="0"/>
    <s v="ELIMINADO"/>
    <n v="32"/>
    <m/>
    <m/>
    <m/>
    <m/>
  </r>
  <r>
    <x v="3"/>
    <m/>
    <n v="2088"/>
    <s v="SI"/>
    <s v="EQUIPO COMPACTO GIS 3 POSICIONES 138 KV EXTERIOR, INCLUYE TABLEROS 11437500"/>
    <s v="121033112150210 "/>
    <n v="462110213"/>
    <s v="BIEN"/>
    <s v="Común"/>
    <x v="1"/>
    <s v="Normalizado"/>
    <s v="LICITACIÓN"/>
    <s v="EQUIPO COMPACTO GIS 3 POSICIONES 138 KV EXTERIOR, INCLUYE TABLEROS "/>
    <n v="1"/>
    <n v="1437500"/>
    <m/>
    <s v="2, 3"/>
    <x v="1"/>
    <m/>
    <m/>
    <x v="1"/>
    <m/>
    <m/>
    <m/>
    <m/>
    <m/>
    <n v="0"/>
    <s v="ELIMINADO"/>
    <s v="58_x000a_113  0032"/>
    <m/>
    <m/>
    <m/>
    <m/>
  </r>
  <r>
    <x v="3"/>
    <m/>
    <n v="2089"/>
    <s v="SI"/>
    <s v="ACTUALIZACIÓN, SOPORTE Y MANTENIMIENTO DE LAS LICENCIAS DEL SOFTWARE DIGSILENT POWER FACTORY.128000"/>
    <s v="121035612150490"/>
    <n v="733100011"/>
    <s v="SERVICIO"/>
    <s v="Especial"/>
    <x v="1"/>
    <m/>
    <s v="BIENES Y SERVICIOS ÚNICOS"/>
    <s v="ACTUALIZACIÓN, SOPORTE Y MANTENIMIENTO DE LAS LICENCIAS DEL SOFTWARE DIGSILENT POWER FACTORY."/>
    <n v="1"/>
    <n v="28000"/>
    <m/>
    <s v="1, 2"/>
    <x v="1"/>
    <m/>
    <m/>
    <x v="1"/>
    <m/>
    <m/>
    <m/>
    <m/>
    <m/>
    <n v="0"/>
    <s v="ELIMINADO"/>
    <n v="58"/>
    <m/>
    <m/>
    <m/>
    <m/>
  </r>
  <r>
    <x v="3"/>
    <m/>
    <n v="2091"/>
    <s v="SI"/>
    <s v="CONSULTORÍA PARA EL ESTUDIO DE IMPACTO AMBIENTAL DE LA SUBESTACIÓN ELÉCTRICA CHILLOS   JIJÓN125000"/>
    <s v="12103181219050008"/>
    <n v="831310012"/>
    <s v="CONSULTORÍA"/>
    <s v="Común"/>
    <x v="1"/>
    <m/>
    <s v="CONTRATACIÓN DIRECTA"/>
    <s v="CONSULTORÍA PARA EL ESTUDIO DE IMPACTO AMBIENTAL DE LA SUBESTACIÓN ELÉCTRICA CHILLOS   JIJÓN"/>
    <n v="1"/>
    <n v="25000"/>
    <m/>
    <n v="3"/>
    <x v="1"/>
    <m/>
    <m/>
    <x v="1"/>
    <m/>
    <m/>
    <m/>
    <m/>
    <m/>
    <n v="0"/>
    <s v="ELIMINADO"/>
    <m/>
    <m/>
    <m/>
    <m/>
    <m/>
  </r>
  <r>
    <x v="3"/>
    <m/>
    <n v="2092"/>
    <s v="SI"/>
    <s v="TRANSF. TRIFAS. CONVENC. 500 KVA, 6300   380 220 V, DYN5, 3B  MV , 4B 14627"/>
    <s v="4210035 "/>
    <n v="4612100121"/>
    <s v="BIEN"/>
    <s v="Común"/>
    <x v="0"/>
    <s v="Normalizado"/>
    <s v="ÍNFIMA CUANTÍA"/>
    <s v="TRANSF. TRIFAS. CONVENC. 500 KVA, 6300   380 220 V, DYN5, 3B  MV , 4B "/>
    <n v="1"/>
    <n v="4627"/>
    <m/>
    <s v="1, 2"/>
    <x v="1"/>
    <m/>
    <m/>
    <x v="1"/>
    <m/>
    <m/>
    <m/>
    <m/>
    <m/>
    <n v="0"/>
    <s v="ELIMINADO"/>
    <n v="44"/>
    <m/>
    <m/>
    <m/>
    <m/>
  </r>
  <r>
    <x v="3"/>
    <m/>
    <n v="2095"/>
    <s v="SI"/>
    <s v="KIT DE TARJETAS ELECTRONICAS LIMITORQUE MX 40, MAIN   BOARD Y POWER BO16549,2"/>
    <s v="4210035 "/>
    <n v="452700027"/>
    <s v="BIEN"/>
    <s v="Común"/>
    <x v="0"/>
    <s v="Normalizado"/>
    <s v="SUBASTA INVERSA ELECTRÓNICA"/>
    <s v="KIT DE TARJETAS ELECTRONICAS LIMITORQUE MX 40, MAIN   BOARD Y POWER BO"/>
    <n v="1"/>
    <m/>
    <m/>
    <s v="1, 2"/>
    <x v="1"/>
    <m/>
    <m/>
    <x v="1"/>
    <m/>
    <m/>
    <m/>
    <m/>
    <m/>
    <n v="0"/>
    <s v="ELIMINADO"/>
    <s v="44 0110"/>
    <d v="2021-10-27T00:00:00"/>
    <m/>
    <m/>
    <m/>
  </r>
  <r>
    <x v="3"/>
    <m/>
    <n v="2096"/>
    <s v="SI"/>
    <s v="ACTUADOR ELECTRICO O DRIVE DE CONTROL PARA COMPUERTA112550,35"/>
    <s v="4210035 "/>
    <n v="461120016"/>
    <s v="BIEN"/>
    <s v="Común"/>
    <x v="0"/>
    <s v="Normalizado"/>
    <s v="SUBASTA INVERSA ELECTRÓNICA"/>
    <s v="ACTUADOR ELECTRICO O DRIVE DE CONTROL PARA COMPUERTA"/>
    <n v="1"/>
    <m/>
    <m/>
    <s v="2, 3"/>
    <x v="1"/>
    <m/>
    <m/>
    <x v="1"/>
    <m/>
    <m/>
    <m/>
    <m/>
    <m/>
    <n v="0"/>
    <s v="ELIMINADO"/>
    <s v="44 0110"/>
    <d v="2021-10-27T00:00:00"/>
    <m/>
    <m/>
    <m/>
  </r>
  <r>
    <x v="3"/>
    <m/>
    <n v="2098"/>
    <s v="SI"/>
    <s v="MASCARA DE PROTECCION FACIAL TRANSPARENTE1145"/>
    <s v="4300037 "/>
    <n v="481600921"/>
    <s v="BIEN"/>
    <s v="Común"/>
    <x v="0"/>
    <s v="Normalizado"/>
    <s v="ÍNFIMA CUANTÍA"/>
    <s v="MASCARA DE PROTECCION FACIAL TRANSPARENTE"/>
    <n v="11"/>
    <n v="45"/>
    <m/>
    <s v="1, 2"/>
    <x v="1"/>
    <m/>
    <m/>
    <x v="1"/>
    <m/>
    <m/>
    <m/>
    <m/>
    <m/>
    <n v="0"/>
    <s v="ELIMINADO"/>
    <n v="194"/>
    <m/>
    <m/>
    <m/>
    <m/>
  </r>
  <r>
    <x v="3"/>
    <m/>
    <n v="2100"/>
    <s v="SI"/>
    <s v="LLAVE HEXAGONAL  ALLEN , JUEGO DE 12 PIEZAS, MILIMETRICA1140"/>
    <s v="4300037 "/>
    <n v="429212013"/>
    <s v="BIEN"/>
    <s v="Común"/>
    <x v="0"/>
    <s v="Normalizado"/>
    <s v="ÍNFIMA CUANTÍA"/>
    <s v="LLAVE HEXAGONAL  ALLEN , JUEGO DE 12 PIEZAS, MILIMETRICA"/>
    <n v="11"/>
    <n v="40"/>
    <m/>
    <s v="1, 2"/>
    <x v="1"/>
    <m/>
    <m/>
    <x v="1"/>
    <m/>
    <m/>
    <m/>
    <m/>
    <m/>
    <n v="0"/>
    <s v="ELIMINADO"/>
    <n v="194"/>
    <m/>
    <m/>
    <m/>
    <m/>
  </r>
  <r>
    <x v="3"/>
    <m/>
    <n v="2101"/>
    <s v="SI"/>
    <s v="LLAVE AJUSTABLE, PICO DE LORO, ABERT. MAX. 1 Pulg., LONG.TOTAL 6 Pulg., MANGO AI1155,6"/>
    <s v="4300037 "/>
    <n v="429212013"/>
    <s v="BIEN"/>
    <s v="Común"/>
    <x v="0"/>
    <s v="Normalizado"/>
    <s v="ÍNFIMA CUANTÍA"/>
    <s v="LLAVE AJUSTABLE, PICO DE LORO, ABERT. MAX. 1 Pulg., LONG.TOTAL 6 Pulg., MANGO AI"/>
    <n v="11"/>
    <n v="55.6"/>
    <m/>
    <s v="1, 2"/>
    <x v="1"/>
    <m/>
    <m/>
    <x v="1"/>
    <m/>
    <m/>
    <m/>
    <m/>
    <m/>
    <n v="0"/>
    <s v="ELIMINADO"/>
    <n v="194"/>
    <m/>
    <m/>
    <m/>
    <m/>
  </r>
  <r>
    <x v="3"/>
    <m/>
    <n v="2103"/>
    <s v="SI"/>
    <s v="LLAVE AJUSTABLE, PICO DE LORO, ABERT. MAX. 1 1 8 Pulg., LONG. TOTAL 10 Pulg., MA1194,75"/>
    <s v="4300037 "/>
    <n v="429212013"/>
    <s v="BIEN"/>
    <s v="Común"/>
    <x v="0"/>
    <s v="Normalizado"/>
    <s v="ÍNFIMA CUANTÍA"/>
    <s v="LLAVE AJUSTABLE, PICO DE LORO, ABERT. MAX. 1 1 8 Pulg., LONG. TOTAL 10 Pulg., MA"/>
    <n v="11"/>
    <n v="94.75"/>
    <m/>
    <s v="1, 2"/>
    <x v="1"/>
    <m/>
    <m/>
    <x v="1"/>
    <m/>
    <m/>
    <m/>
    <m/>
    <m/>
    <n v="0"/>
    <s v="ELIMINADO"/>
    <n v="194"/>
    <m/>
    <m/>
    <m/>
    <m/>
  </r>
  <r>
    <x v="3"/>
    <m/>
    <n v="2103"/>
    <s v="SI"/>
    <s v="LLAVE AJUSTABLE, PICO DE LORO, ABERT. MAX. 1 1 8 Pulg., LONG. TOTAL 10 Pulg., MA1194,75"/>
    <s v="4210033 "/>
    <n v="429212013"/>
    <s v="BIEN"/>
    <s v="Común"/>
    <x v="0"/>
    <s v="Normalizado"/>
    <s v="ÍNFIMA CUANTÍA"/>
    <s v="LLAVE AJUSTABLE, PICO DE LORO, ABERT. MAX. 1 1 8 Pulg., LONG. TOTAL 10 Pulg., MA"/>
    <n v="20"/>
    <n v="83"/>
    <m/>
    <s v="1, 2"/>
    <x v="1"/>
    <m/>
    <m/>
    <x v="1"/>
    <m/>
    <m/>
    <m/>
    <m/>
    <m/>
    <n v="0"/>
    <s v="ELIMINADO"/>
    <n v="194"/>
    <m/>
    <m/>
    <m/>
    <m/>
  </r>
  <r>
    <x v="3"/>
    <m/>
    <n v="2105"/>
    <s v="SI"/>
    <s v="JGO. DESTORNILLADORES DE GOLPE 7 PIEZAS 2178,7"/>
    <s v="4300037 "/>
    <n v="429213312"/>
    <s v="BIEN"/>
    <s v="Común"/>
    <x v="0"/>
    <s v="Normalizado"/>
    <s v="ÍNFIMA CUANTÍA"/>
    <s v="JGO. DESTORNILLADORES DE GOLPE 7 PIEZAS "/>
    <n v="2"/>
    <n v="178.7"/>
    <m/>
    <s v="1, 2"/>
    <x v="1"/>
    <m/>
    <m/>
    <x v="1"/>
    <m/>
    <m/>
    <m/>
    <m/>
    <m/>
    <n v="0"/>
    <s v="ELIMINADO"/>
    <n v="194"/>
    <m/>
    <m/>
    <m/>
    <m/>
  </r>
  <r>
    <x v="3"/>
    <m/>
    <n v="2107"/>
    <s v="SI"/>
    <s v="COMPROBADOR DE VOLTAJE DE 110   330 V1137,63"/>
    <s v="4300037 "/>
    <n v="482430019"/>
    <s v="BIEN"/>
    <s v="Común"/>
    <x v="0"/>
    <s v="Normalizado"/>
    <s v="ÍNFIMA CUANTÍA"/>
    <s v="COMPROBADOR DE VOLTAJE DE 110   330 V"/>
    <n v="11"/>
    <n v="37.630000000000003"/>
    <m/>
    <s v="1, 2"/>
    <x v="1"/>
    <m/>
    <m/>
    <x v="1"/>
    <m/>
    <m/>
    <m/>
    <m/>
    <m/>
    <n v="0"/>
    <s v="ELIMINADO"/>
    <n v="194"/>
    <m/>
    <m/>
    <m/>
    <m/>
  </r>
  <r>
    <x v="3"/>
    <m/>
    <n v="2109"/>
    <s v="SI"/>
    <s v="SOPORTE MAGNETICO PARA TALADRO PORTATIL11887,2"/>
    <s v="4220337 "/>
    <n v="442160111"/>
    <s v="BIEN"/>
    <s v="Común"/>
    <x v="0"/>
    <s v="Normalizado"/>
    <s v="ÍNFIMA CUANTÍA"/>
    <s v="SOPORTE MAGNETICO PARA TALADRO PORTATIL"/>
    <n v="1"/>
    <n v="1887.2"/>
    <m/>
    <s v="2, 3"/>
    <x v="1"/>
    <m/>
    <m/>
    <x v="1"/>
    <m/>
    <m/>
    <m/>
    <m/>
    <m/>
    <n v="0"/>
    <s v="ELIMINADO"/>
    <n v="102"/>
    <m/>
    <m/>
    <m/>
    <m/>
  </r>
  <r>
    <x v="3"/>
    <m/>
    <n v="2110"/>
    <s v="SI"/>
    <s v="POLIPASTO MECÁNICO MANUAL DE CADENA 2 TON, ALTURA DE LEVANTE 3 METROS1352"/>
    <s v="4220337 "/>
    <n v="435100011"/>
    <s v="BIEN"/>
    <s v="Común"/>
    <x v="0"/>
    <s v="Normalizado"/>
    <s v="SUBASTA INVERSA ELECTRÓNICA"/>
    <s v="POLIPASTO MECÁNICO MANUAL DE CADENA 2 TON, ALTURA DE LEVANTE 3 METROS"/>
    <n v="1"/>
    <n v="352"/>
    <m/>
    <s v="2, 3"/>
    <x v="1"/>
    <m/>
    <m/>
    <x v="1"/>
    <m/>
    <m/>
    <m/>
    <m/>
    <m/>
    <n v="0"/>
    <s v="ELIMINADO"/>
    <s v="106  0044"/>
    <m/>
    <m/>
    <m/>
    <m/>
  </r>
  <r>
    <x v="3"/>
    <m/>
    <n v="2112"/>
    <s v="SI"/>
    <s v="PISTOLA NEUMÁTICA DE IMPACTO MANDO DE 1 2 Pulg. APRIETE Y DESAPRIETE TORQUE3217"/>
    <s v="4220337 "/>
    <n v="4423100112"/>
    <s v="BIEN"/>
    <s v="Común"/>
    <x v="0"/>
    <s v="Normalizado"/>
    <s v="ÍNFIMA CUANTÍA"/>
    <s v="PISTOLA NEUMÁTICA DE IMPACTO MANDO DE 1 2 Pulg. APRIETE Y DESAPRIETE TORQUE"/>
    <n v="3"/>
    <n v="217"/>
    <m/>
    <s v="2, 3"/>
    <x v="1"/>
    <m/>
    <m/>
    <x v="1"/>
    <m/>
    <m/>
    <m/>
    <m/>
    <m/>
    <n v="0"/>
    <s v="ELIMINADO"/>
    <n v="194"/>
    <m/>
    <m/>
    <m/>
    <m/>
  </r>
  <r>
    <x v="3"/>
    <m/>
    <n v="2113"/>
    <s v="SI"/>
    <s v="PALANCA DE RACHA, MANDO 1 2 Pulg., LONGITUD 10 Pulg.457,48"/>
    <s v="4220337 "/>
    <n v="4299217233"/>
    <s v="BIEN"/>
    <s v="Común"/>
    <x v="0"/>
    <s v="Normalizado"/>
    <s v="ÍNFIMA CUANTÍA"/>
    <s v="PALANCA DE RACHA, MANDO 1 2 Pulg., LONGITUD 10 Pulg."/>
    <n v="4"/>
    <n v="57.48"/>
    <m/>
    <s v="2, 3"/>
    <x v="1"/>
    <m/>
    <m/>
    <x v="1"/>
    <m/>
    <m/>
    <m/>
    <m/>
    <m/>
    <n v="0"/>
    <s v="ELIMINADO"/>
    <n v="194"/>
    <m/>
    <m/>
    <m/>
    <m/>
  </r>
  <r>
    <x v="3"/>
    <m/>
    <n v="2114"/>
    <s v="SI"/>
    <s v="PALANCA DE FUERZA DE 15 Pulg.496,83"/>
    <s v="4220337 "/>
    <n v="4292100117"/>
    <s v="BIEN"/>
    <s v="Común"/>
    <x v="0"/>
    <s v="Normalizado"/>
    <s v="ÍNFIMA CUANTÍA"/>
    <s v="PALANCA DE FUERZA DE 15 Pulg."/>
    <n v="4"/>
    <n v="96.83"/>
    <m/>
    <s v="2, 3"/>
    <x v="1"/>
    <m/>
    <m/>
    <x v="1"/>
    <m/>
    <m/>
    <m/>
    <m/>
    <m/>
    <n v="0"/>
    <s v="ELIMINADO"/>
    <n v="194"/>
    <m/>
    <m/>
    <m/>
    <m/>
  </r>
  <r>
    <x v="3"/>
    <m/>
    <n v="2117"/>
    <s v="SI"/>
    <s v="ESTILETE DE USO MULTIPLE, CON MANGO METALICO, HOJA DE 5  Pulg. PROFESIONAL.513,98"/>
    <s v="4220337 "/>
    <n v="4292151110"/>
    <s v="BIEN"/>
    <s v="Común"/>
    <x v="0"/>
    <s v="Normalizado"/>
    <s v="SUBASTA INVERSA ELECTRÓNICA"/>
    <s v="ESTILETE DE USO MULTIPLE, CON MANGO METALICO, HOJA DE 5  Pulg. PROFESIONAL."/>
    <n v="5"/>
    <n v="13.98"/>
    <m/>
    <s v="2, 3"/>
    <x v="1"/>
    <m/>
    <m/>
    <x v="1"/>
    <m/>
    <m/>
    <m/>
    <m/>
    <m/>
    <n v="0"/>
    <s v="ELIMINADO"/>
    <n v="194"/>
    <m/>
    <m/>
    <m/>
    <m/>
  </r>
  <r>
    <x v="3"/>
    <m/>
    <n v="2118"/>
    <s v="SI"/>
    <s v="ENTENALLA VJ500 PARA TALADRO DM452352,8"/>
    <s v="4220337 "/>
    <n v="429213724"/>
    <s v="BIEN"/>
    <s v="Común"/>
    <x v="0"/>
    <s v="Normalizado"/>
    <s v="ÍNFIMA CUANTÍA"/>
    <s v="ENTENALLA VJ500 PARA TALADRO DM45"/>
    <n v="2"/>
    <n v="352.8"/>
    <m/>
    <s v="2, 3"/>
    <x v="1"/>
    <m/>
    <m/>
    <x v="1"/>
    <m/>
    <m/>
    <m/>
    <m/>
    <m/>
    <n v="0"/>
    <s v="ELIMINADO"/>
    <n v="106"/>
    <m/>
    <m/>
    <m/>
    <m/>
  </r>
  <r>
    <x v="3"/>
    <m/>
    <n v="2119"/>
    <s v="SI"/>
    <s v="BOMBA NEUMÁTICA PARA ÁCIDO21000"/>
    <s v="4220337 "/>
    <n v="432300432"/>
    <s v="BIEN"/>
    <s v="Común"/>
    <x v="0"/>
    <s v="Normalizado"/>
    <s v="ÍNFIMA CUANTÍA"/>
    <s v="BOMBA NEUMÁTICA PARA ÁCIDO"/>
    <n v="2"/>
    <n v="1000"/>
    <m/>
    <s v="2, 3"/>
    <x v="1"/>
    <m/>
    <m/>
    <x v="1"/>
    <m/>
    <m/>
    <m/>
    <m/>
    <m/>
    <n v="0"/>
    <s v="ELIMINADO"/>
    <n v="106"/>
    <m/>
    <m/>
    <m/>
    <m/>
  </r>
  <r>
    <x v="3"/>
    <m/>
    <n v="2121"/>
    <s v="SI"/>
    <s v="ACCESORIOS PARA OXICORTE1500"/>
    <s v="4220337 "/>
    <n v="442400511"/>
    <s v="BIEN"/>
    <s v="Común"/>
    <x v="0"/>
    <s v="Normalizado"/>
    <s v="ÍNFIMA CUANTÍA"/>
    <s v="ACCESORIOS PARA OXICORTE"/>
    <n v="1"/>
    <n v="500"/>
    <m/>
    <s v="2, 3"/>
    <x v="1"/>
    <m/>
    <m/>
    <x v="1"/>
    <m/>
    <m/>
    <m/>
    <m/>
    <m/>
    <n v="0"/>
    <s v="ELIMINADO"/>
    <n v="106"/>
    <m/>
    <m/>
    <m/>
    <m/>
  </r>
  <r>
    <x v="3"/>
    <m/>
    <n v="2122"/>
    <s v="SI"/>
    <s v="PLAYO DE PRESION DE 8 Pulg., QUIJADA RECTA27,95"/>
    <s v="4100037 "/>
    <n v="4292112110"/>
    <s v="BIEN"/>
    <s v="Común"/>
    <x v="0"/>
    <s v="Normalizado"/>
    <s v="ÍNFIMA CUANTÍA"/>
    <s v="PLAYO DE PRESION DE 8 Pulg., QUIJADA RECTA"/>
    <n v="2"/>
    <n v="7.95"/>
    <m/>
    <s v="2, 3"/>
    <x v="1"/>
    <m/>
    <m/>
    <x v="1"/>
    <m/>
    <m/>
    <m/>
    <m/>
    <m/>
    <n v="0"/>
    <s v="ELIMINADO"/>
    <n v="194"/>
    <m/>
    <m/>
    <m/>
    <m/>
  </r>
  <r>
    <x v="3"/>
    <m/>
    <n v="2123"/>
    <s v="SI"/>
    <s v="PALA REDONDA MANGO EN  Pulg.Y Pulg.510,42"/>
    <n v="4100037"/>
    <n v="4292100117"/>
    <s v="BIEN"/>
    <s v="Común"/>
    <x v="0"/>
    <s v="Normalizado"/>
    <s v="ÍNFIMA CUANTÍA"/>
    <s v="PALA REDONDA MANGO EN  Pulg.Y Pulg."/>
    <n v="5"/>
    <n v="10.42"/>
    <m/>
    <s v="2, 3"/>
    <x v="1"/>
    <m/>
    <m/>
    <x v="1"/>
    <m/>
    <m/>
    <m/>
    <m/>
    <m/>
    <n v="0"/>
    <s v="ELIMINADO"/>
    <n v="194"/>
    <m/>
    <m/>
    <m/>
    <m/>
  </r>
  <r>
    <x v="3"/>
    <m/>
    <n v="2124"/>
    <s v="SI"/>
    <s v="MARTILLO PARA TRABAJO PESADO  COMBO , DE 10 LIBRAS519,93"/>
    <n v="4100037"/>
    <n v="429213119"/>
    <s v="BIEN"/>
    <s v="Común"/>
    <x v="0"/>
    <s v="Normalizado"/>
    <s v="ÍNFIMA CUANTÍA"/>
    <s v="MARTILLO PARA TRABAJO PESADO  COMBO , DE 10 LIBRAS"/>
    <n v="5"/>
    <n v="19.93"/>
    <m/>
    <s v="2, 3"/>
    <x v="1"/>
    <m/>
    <m/>
    <x v="1"/>
    <m/>
    <m/>
    <m/>
    <m/>
    <m/>
    <n v="0"/>
    <s v="ELIMINADO"/>
    <n v="194"/>
    <m/>
    <m/>
    <m/>
    <m/>
  </r>
  <r>
    <x v="3"/>
    <m/>
    <n v="2125"/>
    <s v="SI"/>
    <s v="DESTORNILLADOR PLANO, MANGO PLASTICO, LONG. TOTAL 10 Pulg.  254 MM 3031"/>
    <s v="4100037 "/>
    <n v="429213312"/>
    <s v="BIEN"/>
    <s v="Común"/>
    <x v="0"/>
    <s v="Normalizado"/>
    <s v="ÍNFIMA CUANTÍA"/>
    <s v="DESTORNILLADOR PLANO, MANGO PLASTICO, LONG. TOTAL 10 Pulg.  254 MM "/>
    <n v="30"/>
    <n v="31"/>
    <m/>
    <s v="2, 3"/>
    <x v="1"/>
    <m/>
    <m/>
    <x v="1"/>
    <m/>
    <m/>
    <m/>
    <m/>
    <m/>
    <n v="0"/>
    <s v="ELIMINADO"/>
    <n v="194"/>
    <m/>
    <m/>
    <m/>
    <m/>
  </r>
  <r>
    <x v="3"/>
    <m/>
    <n v="2130"/>
    <s v="SI"/>
    <s v="ALICATE PARA ELECTRICISTA, MANGO AISLADO, LONG. TOTAL 9 Pulg.  229 MM 30104,92"/>
    <s v="4100037 "/>
    <n v="4292112110"/>
    <s v="BIEN"/>
    <s v="Común"/>
    <x v="0"/>
    <s v="Normalizado"/>
    <s v="ÍNFIMA CUANTÍA"/>
    <s v="ALICATE PARA ELECTRICISTA, MANGO AISLADO, LONG. TOTAL 9 Pulg.  229 MM "/>
    <n v="30"/>
    <n v="104.92"/>
    <m/>
    <s v="2, 3"/>
    <x v="1"/>
    <m/>
    <m/>
    <x v="1"/>
    <m/>
    <m/>
    <m/>
    <m/>
    <m/>
    <n v="0"/>
    <s v="ELIMINADO"/>
    <n v="194"/>
    <m/>
    <m/>
    <m/>
    <m/>
  </r>
  <r>
    <x v="3"/>
    <m/>
    <n v="2132"/>
    <s v="SI"/>
    <s v="DISEÑO DE INGENIERÍA CONCEPTUAL, BASÍCA Y DE DETALLE, PARA LA CONSTRUCCIÓN DE TRES RECUPERADORAS DE180000"/>
    <s v="4220356 4220357"/>
    <n v="833430214"/>
    <s v="CONSULTORÍA"/>
    <s v="Común"/>
    <x v="0"/>
    <m/>
    <s v="LISTA CORTA"/>
    <s v="DISEÑO DE INGENIERÍA CONCEPTUAL, BASÍCA Y DE DETALLE, PARA LA CONSTRUCCIÓN DE TRES RECUPERADORAS DE"/>
    <n v="1"/>
    <n v="80000"/>
    <m/>
    <s v="2, 3"/>
    <x v="1"/>
    <m/>
    <m/>
    <x v="1"/>
    <m/>
    <m/>
    <m/>
    <m/>
    <m/>
    <n v="0"/>
    <s v="ELIMINADO"/>
    <n v="106"/>
    <m/>
    <m/>
    <m/>
    <m/>
  </r>
  <r>
    <x v="3"/>
    <m/>
    <n v="2136"/>
    <s v="SI"/>
    <s v="CONSTRUCCIÓN DE OBRAS CIVILES Y MONTAJE DE LA L/T A 138 KV DERIVACIÓN A S/E PARQUE METROPOLITANO, INCLUYE SUMINISTRO DE MATERIALES11004838,19"/>
    <s v="121036014750760"/>
    <n v="542900111"/>
    <s v="OBRA"/>
    <s v="Común"/>
    <x v="1"/>
    <m/>
    <s v="LICITACIÓN"/>
    <s v="CONSTRUCCIÓN DE OBRAS CIVILES Y MONTAJE DE LA L/T A 138 KV DERIVACIÓN A S/E PARQUE METROPOLITANO, INCLUYE SUMINISTRO DE MATERIALES"/>
    <n v="1"/>
    <n v="1004838.19"/>
    <m/>
    <s v="2, 3"/>
    <x v="1"/>
    <m/>
    <m/>
    <x v="1"/>
    <m/>
    <m/>
    <m/>
    <m/>
    <m/>
    <n v="0"/>
    <s v="ELIMINADO"/>
    <s v="113  0032"/>
    <m/>
    <m/>
    <m/>
    <m/>
  </r>
  <r>
    <x v="3"/>
    <m/>
    <n v="2137"/>
    <s v="SI"/>
    <s v="LLAVE HEXAGONAL  ALLEN , JUEGO DE 12 PIEZAS, EN PULGADAS2440"/>
    <s v="4100037 4300037 "/>
    <n v="429212013"/>
    <s v="BIEN"/>
    <s v="Común"/>
    <x v="0"/>
    <s v="Normalizado"/>
    <s v="ÍNFIMA CUANTÍA"/>
    <s v="LLAVE HEXAGONAL  ALLEN , JUEGO DE 12 PIEZAS, EN PULGADAS"/>
    <n v="24"/>
    <n v="40"/>
    <m/>
    <s v="1, 2, 3"/>
    <x v="1"/>
    <m/>
    <m/>
    <x v="1"/>
    <m/>
    <m/>
    <m/>
    <m/>
    <m/>
    <n v="0"/>
    <s v="ELIMINADO"/>
    <n v="194"/>
    <m/>
    <m/>
    <m/>
    <m/>
  </r>
  <r>
    <x v="3"/>
    <m/>
    <n v="2139"/>
    <s v="SI"/>
    <s v="LIMATON DE 12 Pulg. X 1 2 Pulg., GRANO GRUESO2511,61"/>
    <s v="4100037 4300037 "/>
    <n v="429211111"/>
    <s v="BIEN"/>
    <s v="Común"/>
    <x v="0"/>
    <s v="Normalizado"/>
    <s v="ÍNFIMA CUANTÍA"/>
    <s v="LIMATON DE 12 Pulg. X 1 2 Pulg., GRANO GRUESO"/>
    <n v="25"/>
    <n v="11.61"/>
    <m/>
    <s v="1, 2, 3"/>
    <x v="1"/>
    <m/>
    <m/>
    <x v="1"/>
    <m/>
    <m/>
    <m/>
    <m/>
    <m/>
    <n v="0"/>
    <s v="ELIMINADO"/>
    <n v="194"/>
    <m/>
    <m/>
    <m/>
    <m/>
  </r>
  <r>
    <x v="3"/>
    <m/>
    <n v="2140"/>
    <s v="SI"/>
    <s v="LIMA MEDIA CAÑA, GRANO FINO,  DE 6 Pulg. A 12 Pulg., JUEGO DE 4 PIEZAS2540,14"/>
    <s v="4100037 4300037 "/>
    <n v="429211111"/>
    <s v="BIEN"/>
    <s v="Común"/>
    <x v="0"/>
    <s v="Normalizado"/>
    <s v="ÍNFIMA CUANTÍA"/>
    <s v="LIMA MEDIA CAÑA, GRANO FINO,  DE 6 Pulg. A 12 Pulg., JUEGO DE 4 PIEZAS"/>
    <n v="25"/>
    <n v="40.14"/>
    <m/>
    <s v="1, 2, 3"/>
    <x v="1"/>
    <m/>
    <m/>
    <x v="1"/>
    <m/>
    <m/>
    <m/>
    <m/>
    <m/>
    <n v="0"/>
    <s v="ELIMINADO"/>
    <n v="194"/>
    <m/>
    <m/>
    <m/>
    <m/>
  </r>
  <r>
    <x v="3"/>
    <m/>
    <n v="2142"/>
    <s v="SI"/>
    <s v="TALADRO MANUAL DE 800 W, 115 V. MANDRIL DE 1 2 Pulg.2190,4"/>
    <s v="4210037 "/>
    <n v="429213013"/>
    <s v="BIEN"/>
    <s v="Común"/>
    <x v="0"/>
    <s v="Normalizado"/>
    <s v="ÍNFIMA CUANTÍA"/>
    <s v="TALADRO MANUAL DE 800 W, 115 V. MANDRIL DE 1 2 Pulg."/>
    <n v="2"/>
    <n v="190.4"/>
    <m/>
    <s v="2, 3"/>
    <x v="1"/>
    <m/>
    <m/>
    <x v="1"/>
    <m/>
    <m/>
    <m/>
    <m/>
    <m/>
    <n v="0"/>
    <s v="ELIMINADO"/>
    <n v="194"/>
    <m/>
    <m/>
    <m/>
    <m/>
  </r>
  <r>
    <x v="3"/>
    <m/>
    <n v="2143"/>
    <s v="SI"/>
    <s v="TALADRO ELECTRICO MANUAL, 600 W, 1200 RPM, MANDRIL 5 8 Pulg.2297,69"/>
    <s v="4210037 "/>
    <n v="429213013"/>
    <s v="BIEN"/>
    <s v="Común"/>
    <x v="0"/>
    <s v="Normalizado"/>
    <s v="ÍNFIMA CUANTÍA"/>
    <s v="TALADRO ELECTRICO MANUAL, 600 W, 1200 RPM, MANDRIL 5 8 Pulg."/>
    <n v="2"/>
    <n v="297.69"/>
    <m/>
    <s v="2, 3"/>
    <x v="1"/>
    <m/>
    <m/>
    <x v="1"/>
    <m/>
    <m/>
    <m/>
    <m/>
    <m/>
    <n v="0"/>
    <s v="ELIMINADO"/>
    <n v="194"/>
    <m/>
    <m/>
    <m/>
    <m/>
  </r>
  <r>
    <x v="3"/>
    <m/>
    <n v="2144"/>
    <s v="SI"/>
    <s v="SOLDADORA ELECTRICA DE 200 A, 110 220 V AC, 60 HZ2247,27"/>
    <s v="4210037 "/>
    <n v="442320921"/>
    <s v="BIEN"/>
    <s v="Común"/>
    <x v="0"/>
    <s v="Normalizado"/>
    <s v="ÍNFIMA CUANTÍA"/>
    <s v="SOLDADORA ELECTRICA DE 200 A, 110 220 V AC, 60 HZ"/>
    <n v="2"/>
    <n v="247.27"/>
    <m/>
    <s v="2, 3"/>
    <x v="1"/>
    <m/>
    <m/>
    <x v="1"/>
    <m/>
    <m/>
    <m/>
    <m/>
    <m/>
    <n v="0"/>
    <s v="ELIMINADO"/>
    <n v="106"/>
    <m/>
    <m/>
    <m/>
    <m/>
  </r>
  <r>
    <x v="3"/>
    <m/>
    <n v="2145"/>
    <s v="SI"/>
    <s v="RECTIFICADORA ELECTRICA RECTA DE 500 W, 120 V, 27000 RPM EN VACIO, DIA3218,4"/>
    <s v="4210037 "/>
    <n v="442160011"/>
    <s v="BIEN"/>
    <s v="Común"/>
    <x v="0"/>
    <s v="Normalizado"/>
    <s v="ÍNFIMA CUANTÍA"/>
    <s v="RECTIFICADORA ELECTRICA RECTA DE 500 W, 120 V, 27000 RPM EN VACIO, DIA"/>
    <n v="3"/>
    <n v="218.4"/>
    <m/>
    <s v="2, 3"/>
    <x v="1"/>
    <m/>
    <m/>
    <x v="1"/>
    <m/>
    <m/>
    <m/>
    <m/>
    <m/>
    <n v="0"/>
    <s v="ELIMINADO"/>
    <n v="194"/>
    <m/>
    <m/>
    <m/>
    <m/>
  </r>
  <r>
    <x v="3"/>
    <m/>
    <n v="2146"/>
    <s v="SI"/>
    <s v="PUNZONES DE 1/4&quot; A 1&quot;, JUEGO DE 8_x000a_PIEZAS 250,23"/>
    <s v="4210037"/>
    <n v="442170511"/>
    <s v="BIEN"/>
    <s v="Común"/>
    <x v="0"/>
    <m/>
    <s v="SUBASTA INVERSA ELECTRÓNICA"/>
    <s v="PUNZONES DE 1/4&quot; A 1&quot;, JUEGO DE 8_x000a_PIEZAS "/>
    <s v="2"/>
    <n v="50.23"/>
    <m/>
    <s v="2, 3"/>
    <x v="1"/>
    <m/>
    <m/>
    <x v="1"/>
    <m/>
    <m/>
    <m/>
    <m/>
    <m/>
    <n v="0"/>
    <s v="ELIMINADO"/>
    <n v="194"/>
    <m/>
    <m/>
    <m/>
    <m/>
  </r>
  <r>
    <x v="3"/>
    <m/>
    <n v="2147"/>
    <s v="SI"/>
    <s v="PORTAHERRAMIENTAS PARA ELECTRICISTA DE 18 BOLSILLOS SERIE POWERLINE Ca673,32"/>
    <s v="4210037 "/>
    <n v="292201115"/>
    <s v="BIEN"/>
    <s v="Común"/>
    <x v="0"/>
    <s v="Normalizado"/>
    <s v="ÍNFIMA CUANTÍA"/>
    <s v="PORTAHERRAMIENTAS PARA ELECTRICISTA DE 18 BOLSILLOS SERIE POWERLINE Ca"/>
    <n v="6"/>
    <n v="73.319999999999993"/>
    <m/>
    <s v="2, 3"/>
    <x v="1"/>
    <m/>
    <m/>
    <x v="1"/>
    <m/>
    <m/>
    <m/>
    <m/>
    <m/>
    <n v="0"/>
    <s v="ELIMINADO"/>
    <n v="194"/>
    <m/>
    <m/>
    <m/>
    <m/>
  </r>
  <r>
    <x v="3"/>
    <m/>
    <n v="2148"/>
    <s v="SI"/>
    <s v="MULTIMETRO DIGITAL, ESCALAS  0   600 V, 80 A, 10 KOHMIO, DE PRECISION2218,4"/>
    <s v="4210037 "/>
    <n v="482430011"/>
    <s v="BIEN"/>
    <s v="Común"/>
    <x v="0"/>
    <s v="Normalizado"/>
    <s v="ÍNFIMA CUANTÍA"/>
    <s v="MULTIMETRO DIGITAL, ESCALAS  0   600 V, 80 A, 10 KOHMIO, DE PRECISION"/>
    <n v="2"/>
    <n v="218.4"/>
    <m/>
    <s v="2, 3"/>
    <x v="1"/>
    <m/>
    <m/>
    <x v="1"/>
    <m/>
    <m/>
    <m/>
    <m/>
    <m/>
    <n v="0"/>
    <s v="ELIMINADO"/>
    <n v="194"/>
    <m/>
    <m/>
    <m/>
    <m/>
  </r>
  <r>
    <x v="3"/>
    <m/>
    <n v="2149"/>
    <s v="SI"/>
    <s v="MASCARA FACIAL CON_x000a_FILTROS/VIDRIOS REFRACTARIOS_x000a_PARA SOLDADURA ELECTRICA5"/>
    <s v="4210037"/>
    <n v="481600921"/>
    <s v="BIEN"/>
    <s v="Común"/>
    <x v="0"/>
    <m/>
    <s v="SUBASTA INVERSA ELECTRÓNICA"/>
    <s v="MASCARA FACIAL CON_x000a_FILTROS/VIDRIOS REFRACTARIOS_x000a_PARA SOLDADURA ELECTRICA"/>
    <s v="5"/>
    <m/>
    <m/>
    <s v="2, 3"/>
    <x v="1"/>
    <m/>
    <m/>
    <x v="1"/>
    <m/>
    <m/>
    <m/>
    <m/>
    <m/>
    <n v="0"/>
    <s v="INCLUSIÓN"/>
    <n v="106"/>
    <m/>
    <m/>
    <m/>
    <m/>
  </r>
  <r>
    <x v="3"/>
    <m/>
    <n v="2149"/>
    <s v="SI"/>
    <s v="MASCARA FACIAL CON_x000a_FILTROS/VIDRIOS REFRACTARIOS_x000a_PARA SOLDADURA ELECTRICA5"/>
    <s v="4210037"/>
    <n v="481600921"/>
    <s v="BIEN"/>
    <s v="Común"/>
    <x v="0"/>
    <m/>
    <s v="SUBASTA INVERSA ELECTRÓNICA"/>
    <s v="MASCARA FACIAL CON_x000a_FILTROS/VIDRIOS REFRACTARIOS_x000a_PARA SOLDADURA ELECTRICA"/>
    <s v="5"/>
    <n v="109.76"/>
    <m/>
    <s v="2, 3"/>
    <x v="1"/>
    <m/>
    <m/>
    <x v="1"/>
    <m/>
    <m/>
    <m/>
    <m/>
    <m/>
    <n v="0"/>
    <s v="ELIMINADO"/>
    <n v="194"/>
    <m/>
    <m/>
    <m/>
    <m/>
  </r>
  <r>
    <x v="3"/>
    <m/>
    <n v="2150"/>
    <s v="SI"/>
    <s v="MASCARA FACIAL ANTIGAS COMPLETA CON BOTE Y COPA NASAL, PROTECCION DE D2196"/>
    <s v="4210037 "/>
    <n v="481600922"/>
    <s v="BIEN"/>
    <s v="Común"/>
    <x v="0"/>
    <s v="Normalizado"/>
    <s v="ÍNFIMA CUANTÍA"/>
    <s v="MASCARA FACIAL ANTIGAS COMPLETA CON BOTE Y COPA NASAL, PROTECCION DE D"/>
    <n v="2"/>
    <n v="196"/>
    <m/>
    <s v="2, 3"/>
    <x v="1"/>
    <m/>
    <m/>
    <x v="1"/>
    <m/>
    <m/>
    <m/>
    <m/>
    <m/>
    <n v="0"/>
    <s v="ELIMINADO"/>
    <n v="194"/>
    <m/>
    <m/>
    <m/>
    <m/>
  </r>
  <r>
    <x v="3"/>
    <m/>
    <n v="2151"/>
    <s v="SI"/>
    <s v="MARTILLO DE GOMA  MAZO , DE 3 LB, MANGO DE MADERA15,4"/>
    <s v="4210037 "/>
    <n v="42921311"/>
    <s v="BIEN"/>
    <s v="Común"/>
    <x v="0"/>
    <s v="Normalizado"/>
    <s v="ÍNFIMA CUANTÍA"/>
    <s v="MARTILLO DE GOMA  MAZO , DE 3 LB, MANGO DE MADERA"/>
    <n v="1"/>
    <n v="5.4"/>
    <m/>
    <s v="2, 3"/>
    <x v="1"/>
    <m/>
    <m/>
    <x v="1"/>
    <m/>
    <m/>
    <m/>
    <m/>
    <m/>
    <n v="0"/>
    <s v="ELIMINADO"/>
    <n v="194"/>
    <m/>
    <m/>
    <m/>
    <m/>
  </r>
  <r>
    <x v="3"/>
    <m/>
    <n v="2152"/>
    <s v="SI"/>
    <s v="LLAVE MIXTA ANGULADA, 15 GRADOS - 12 PUNTOS, JUEGO DE 21 PIEZAS, MILIMETRICA2125"/>
    <s v="4210037"/>
    <n v="429212012"/>
    <s v="BIEN"/>
    <s v="Común"/>
    <x v="0"/>
    <m/>
    <s v="SUBASTA INVERSA ELECTRÓNICA"/>
    <s v="LLAVE MIXTA ANGULADA, 15 GRADOS - 12 PUNTOS, JUEGO DE 21 PIEZAS, MILIMETRICA"/>
    <s v="2"/>
    <n v="125"/>
    <m/>
    <s v="2, 3"/>
    <x v="1"/>
    <m/>
    <m/>
    <x v="1"/>
    <m/>
    <m/>
    <m/>
    <m/>
    <m/>
    <n v="0"/>
    <s v="INCLUSIÓN"/>
    <n v="194"/>
    <m/>
    <m/>
    <m/>
    <m/>
  </r>
  <r>
    <x v="3"/>
    <m/>
    <n v="2153"/>
    <s v="SI"/>
    <s v="LLAVE CORONA DE TRINQUETE, JUEGO DE 10 PIEZAS (MILIMETRICA)3376,33"/>
    <s v="4210037"/>
    <n v="4299217233"/>
    <s v="BIEN"/>
    <s v="Común"/>
    <x v="0"/>
    <m/>
    <s v="SUBASTA INVERSA ELECTRÓNICA"/>
    <s v="LLAVE CORONA DE TRINQUETE, JUEGO DE 10 PIEZAS (MILIMETRICA)"/>
    <s v="3"/>
    <n v="376.33"/>
    <m/>
    <s v="2, 3"/>
    <x v="1"/>
    <m/>
    <m/>
    <x v="1"/>
    <m/>
    <m/>
    <m/>
    <m/>
    <m/>
    <n v="0"/>
    <s v="ELIMINADO"/>
    <s v="106  0044"/>
    <m/>
    <m/>
    <m/>
    <m/>
  </r>
  <r>
    <x v="3"/>
    <m/>
    <n v="2154"/>
    <s v="SI"/>
    <s v="LINEA DE VIDA O COMPLEMENTO DE CINTURON TIPO LINIERO6225,71"/>
    <s v="4210037 "/>
    <n v="4817001110"/>
    <s v="BIEN"/>
    <s v="Común"/>
    <x v="0"/>
    <s v="Normalizado"/>
    <s v="ÍNFIMA CUANTÍA"/>
    <s v="LINEA DE VIDA O COMPLEMENTO DE CINTURON TIPO LINIERO"/>
    <n v="6"/>
    <n v="225.71"/>
    <m/>
    <s v="2, 3"/>
    <x v="1"/>
    <m/>
    <m/>
    <x v="1"/>
    <m/>
    <m/>
    <m/>
    <m/>
    <m/>
    <n v="0"/>
    <s v="ELIMINADO"/>
    <n v="194"/>
    <m/>
    <m/>
    <m/>
    <m/>
  </r>
  <r>
    <x v="3"/>
    <m/>
    <n v="2155"/>
    <s v="SI"/>
    <s v="EXTRACTORES DE PERNOS, JUEGO DE 6 PIEZAS, DE 1/8&quot;, 1/4&quot;, 5/16&quot;, 7/16&quot;,_x000a_9/16&quot;, 3/4&quot;2"/>
    <s v="4210037"/>
    <n v="4292112115"/>
    <s v="BIEN"/>
    <s v="Común"/>
    <x v="0"/>
    <m/>
    <s v="SUBASTA INVERSA ELECTRÓNICA"/>
    <s v="EXTRACTORES DE PERNOS, JUEGO DE 6 PIEZAS, DE 1/8&quot;, 1/4&quot;, 5/16&quot;, 7/16&quot;,_x000a_9/16&quot;, 3/4&quot;"/>
    <s v="2"/>
    <m/>
    <m/>
    <s v="2, 3"/>
    <x v="1"/>
    <m/>
    <m/>
    <x v="1"/>
    <m/>
    <m/>
    <m/>
    <m/>
    <m/>
    <n v="0"/>
    <s v="INCLUSIÓN"/>
    <n v="106"/>
    <m/>
    <m/>
    <m/>
    <m/>
  </r>
  <r>
    <x v="3"/>
    <m/>
    <n v="2155"/>
    <s v="SI"/>
    <s v="EXTRACTORES DE PERNOS, JUEGO DE 6 PIEZAS, DE 1/8&quot;, 1/4&quot;, 5/16&quot;, 7/16&quot;,_x000a_9/16&quot;, 3/4&quot;2"/>
    <s v="4210037"/>
    <n v="4292112115"/>
    <s v="BIEN"/>
    <s v="Común"/>
    <x v="0"/>
    <m/>
    <s v="SUBASTA INVERSA ELECTRÓNICA"/>
    <s v="EXTRACTORES DE PERNOS, JUEGO DE 6 PIEZAS, DE 1/8&quot;, 1/4&quot;, 5/16&quot;, 7/16&quot;,_x000a_9/16&quot;, 3/4&quot;"/>
    <s v="2"/>
    <n v="150.11000000000001"/>
    <m/>
    <s v="2, 3"/>
    <x v="1"/>
    <m/>
    <m/>
    <x v="1"/>
    <m/>
    <m/>
    <m/>
    <m/>
    <m/>
    <n v="0"/>
    <s v="ELIMINADO"/>
    <n v="194"/>
    <m/>
    <m/>
    <m/>
    <m/>
  </r>
  <r>
    <x v="3"/>
    <m/>
    <n v="2157"/>
    <s v="SI"/>
    <s v="BROCA DE ACERO RAPIDO, JUEGO DE 31 PIEZAS, DE 1/8&quot; A 1&quot;295,2"/>
    <s v="4210037"/>
    <n v="442510011"/>
    <s v="BIEN"/>
    <s v="Común"/>
    <x v="0"/>
    <m/>
    <s v="SUBASTA INVERSA ELECTRÓNICA"/>
    <s v="BROCA DE ACERO RAPIDO, JUEGO DE 31 PIEZAS, DE 1/8&quot; A 1&quot;"/>
    <s v="2"/>
    <n v="95.2"/>
    <m/>
    <s v="2, 3"/>
    <x v="1"/>
    <m/>
    <m/>
    <x v="1"/>
    <m/>
    <m/>
    <m/>
    <m/>
    <m/>
    <n v="0"/>
    <s v="ELIMINADO"/>
    <n v="194"/>
    <m/>
    <m/>
    <m/>
    <m/>
  </r>
  <r>
    <x v="3"/>
    <m/>
    <n v="2159"/>
    <s v="SI"/>
    <s v="AMOLADORA 120 V, 8.000 RPM, 2.200 W, 60 HZ, DISCO DE 7 Pulg.2217"/>
    <s v="4210037 "/>
    <n v="442160111"/>
    <s v="BIEN"/>
    <s v="Común"/>
    <x v="0"/>
    <s v="Normalizado"/>
    <s v="ÍNFIMA CUANTÍA"/>
    <s v="AMOLADORA 120 V, 8.000 RPM, 2.200 W, 60 HZ, DISCO DE 7 Pulg."/>
    <n v="2"/>
    <n v="217"/>
    <m/>
    <s v="2, 3"/>
    <x v="1"/>
    <m/>
    <m/>
    <x v="1"/>
    <m/>
    <m/>
    <m/>
    <m/>
    <m/>
    <n v="0"/>
    <s v="ELIMINADO"/>
    <n v="194"/>
    <m/>
    <m/>
    <m/>
    <m/>
  </r>
  <r>
    <x v="3"/>
    <m/>
    <n v="2162"/>
    <s v="SI"/>
    <s v="NIVEL DE ALUMINIO DE 12 Pulg. DE LARGO  300 MM 55,59"/>
    <s v="4100037 4220337 "/>
    <n v="482120043"/>
    <s v="BIEN"/>
    <s v="Común"/>
    <x v="0"/>
    <s v="Normalizado"/>
    <s v="ÍNFIMA CUANTÍA"/>
    <s v="NIVEL DE ALUMINIO DE 12 Pulg. DE LARGO  300 MM "/>
    <n v="5"/>
    <n v="5.59"/>
    <m/>
    <s v="2, 3"/>
    <x v="1"/>
    <m/>
    <m/>
    <x v="1"/>
    <m/>
    <m/>
    <m/>
    <m/>
    <m/>
    <n v="0"/>
    <s v="ELIMINADO"/>
    <n v="194"/>
    <m/>
    <m/>
    <m/>
    <m/>
  </r>
  <r>
    <x v="3"/>
    <m/>
    <n v="2163"/>
    <s v="SI"/>
    <s v="CONSTRUCCIÓN OBRAS CIVILES Y MONTAJE L/T CRISTIANÍA -_x000a_GUALO 138 KV, INCLUYE SUMINISTRO DE MATERIALES11250000"/>
    <s v="121011414760260"/>
    <n v="542900111"/>
    <s v="OBRA"/>
    <s v="Común"/>
    <x v="1"/>
    <m/>
    <s v="LICITACIÓN"/>
    <s v="CONSTRUCCIÓN OBRAS CIVILES Y MONTAJE L/T CRISTIANÍA -_x000a_GUALO 138 KV, INCLUYE SUMINISTRO DE MATERIALES"/>
    <n v="1"/>
    <n v="1250000"/>
    <m/>
    <s v="2, 3"/>
    <x v="1"/>
    <m/>
    <m/>
    <x v="1"/>
    <m/>
    <m/>
    <m/>
    <m/>
    <m/>
    <n v="0"/>
    <s v="ELIMINADO"/>
    <s v="180  0032"/>
    <m/>
    <m/>
    <m/>
    <m/>
  </r>
  <r>
    <x v="3"/>
    <m/>
    <n v="2164"/>
    <s v="SI"/>
    <s v="SERVICIO DE FUMIGACION Y DESRATIZACION DE LAS DEPENDENCIAS DE LA EEQ110000"/>
    <s v="4220359"/>
    <n v="853100219"/>
    <s v="SERVICIO"/>
    <s v="Común"/>
    <x v="0"/>
    <s v="Normalizado"/>
    <s v="SUBASTA INVERSA ELECTRÓNICA"/>
    <s v="SERVICIO DE FUMIGACION Y DESRATIZACION DE LAS DEPENDENCIAS DE LA EEQ"/>
    <n v="1"/>
    <n v="10000"/>
    <m/>
    <s v="2, 3"/>
    <x v="1"/>
    <m/>
    <m/>
    <x v="1"/>
    <m/>
    <m/>
    <m/>
    <m/>
    <m/>
    <n v="0"/>
    <s v="ELIMINADO"/>
    <n v="106"/>
    <m/>
    <m/>
    <m/>
    <m/>
  </r>
  <r>
    <x v="3"/>
    <m/>
    <n v="2165"/>
    <s v="SI"/>
    <s v="IMPLEMENTACIÓN DE SISTEMA DE LUCES ESTROBOSCÓPICAS17000"/>
    <s v="4220359"/>
    <n v="852300014"/>
    <s v="SERVICIO"/>
    <s v="Común"/>
    <x v="0"/>
    <s v="Normalizado"/>
    <s v="SUBASTA INVERSA ELECTRÓNICA"/>
    <s v="IMPLEMENTACIÓN DE SISTEMA DE LUCES ESTROBOSCÓPICAS"/>
    <n v="1"/>
    <n v="7000"/>
    <m/>
    <s v="2, 3"/>
    <x v="1"/>
    <m/>
    <m/>
    <x v="1"/>
    <m/>
    <m/>
    <m/>
    <m/>
    <m/>
    <n v="0"/>
    <s v="ELIMINADO"/>
    <n v="44"/>
    <m/>
    <m/>
    <m/>
    <m/>
  </r>
  <r>
    <x v="3"/>
    <m/>
    <n v="2166"/>
    <s v="SI"/>
    <s v="IMPLEMENTACIÓN DE GABINETES CONTRA INCENDIOS18000"/>
    <s v="4220359"/>
    <n v="677900012"/>
    <s v="SERVICIO"/>
    <s v="Común"/>
    <x v="0"/>
    <s v="Normalizado"/>
    <s v="SUBASTA INVERSA ELECTRÓNICA"/>
    <s v="IMPLEMENTACIÓN DE GABINETES CONTRA INCENDIOS"/>
    <n v="1"/>
    <n v="8000"/>
    <m/>
    <s v="2, 3"/>
    <x v="1"/>
    <m/>
    <m/>
    <x v="1"/>
    <m/>
    <m/>
    <m/>
    <m/>
    <m/>
    <n v="0"/>
    <s v="ELIMINADO"/>
    <n v="44"/>
    <m/>
    <m/>
    <m/>
    <m/>
  </r>
  <r>
    <x v="3"/>
    <m/>
    <n v="2167"/>
    <s v="SI"/>
    <s v="IMPLEMENTACIÓN DE DETECTORES DE INCENDIOS17000"/>
    <s v="4220359"/>
    <n v="852300014"/>
    <s v="SERVICIO"/>
    <s v="Común"/>
    <x v="0"/>
    <s v="Normalizado"/>
    <s v="SUBASTA INVERSA ELECTRÓNICA"/>
    <s v="IMPLEMENTACIÓN DE DETECTORES DE INCENDIOS"/>
    <n v="1"/>
    <n v="7000"/>
    <m/>
    <s v="2, 3"/>
    <x v="1"/>
    <m/>
    <m/>
    <x v="1"/>
    <m/>
    <m/>
    <m/>
    <m/>
    <m/>
    <n v="0"/>
    <s v="ELIMINADO"/>
    <n v="44"/>
    <m/>
    <m/>
    <m/>
    <m/>
  </r>
  <r>
    <x v="3"/>
    <m/>
    <n v="2168"/>
    <s v="SI"/>
    <s v="JUEGO DE DESARMADORES  DE COPA, JUEGO DE 7 PIEZAS, DE 3 16 A 1 2 Pulg.,1395,54"/>
    <s v="4210037 4300037 "/>
    <n v="429213312"/>
    <s v="BIEN"/>
    <s v="Común"/>
    <x v="0"/>
    <s v="Normalizado"/>
    <s v="ÍNFIMA CUANTÍA"/>
    <s v="JUEGO DE DESARMADORES  DE COPA, JUEGO DE 7 PIEZAS, DE 3 16 A 1 2 Pulg.,"/>
    <n v="13"/>
    <n v="95.54"/>
    <m/>
    <s v="1, 2, 3"/>
    <x v="1"/>
    <m/>
    <m/>
    <x v="1"/>
    <m/>
    <m/>
    <m/>
    <m/>
    <m/>
    <n v="0"/>
    <s v="ELIMINADO"/>
    <n v="194"/>
    <m/>
    <m/>
    <m/>
    <m/>
  </r>
  <r>
    <x v="3"/>
    <m/>
    <n v="2169"/>
    <s v="SI"/>
    <s v="DADO DE 12 PUNTAS, MANDO 1 2 Pulg.  RACHAS , JUEGO DE 27 PIEZAS  MILIMETRIC12250"/>
    <s v="4210037 4300037 "/>
    <n v="4299217233"/>
    <s v="BIEN"/>
    <s v="Común"/>
    <x v="0"/>
    <s v="Normalizado"/>
    <s v="ÍNFIMA CUANTÍA"/>
    <s v="DADO DE 12 PUNTAS, MANDO 1 2 Pulg.  RACHAS , JUEGO DE 27 PIEZAS  MILIMETRIC"/>
    <n v="12"/>
    <n v="250"/>
    <m/>
    <s v="1, 2, 3"/>
    <x v="1"/>
    <m/>
    <m/>
    <x v="1"/>
    <m/>
    <m/>
    <m/>
    <m/>
    <m/>
    <n v="0"/>
    <s v="ELIMINADO"/>
    <n v="194"/>
    <m/>
    <m/>
    <m/>
    <m/>
  </r>
  <r>
    <x v="3"/>
    <m/>
    <n v="2170"/>
    <s v="SI"/>
    <s v="SENSOR DE VELOCIDAD PARA_x000a_ACTUADOR DE REGULADOR DE_x000a_VELOCIDAD DE MOTOR DE COMBUSTIÓN_x000a_INTERNA21500"/>
    <s v="4220331 "/>
    <n v="461310015"/>
    <s v="BIEN"/>
    <s v="Común"/>
    <x v="0"/>
    <s v="Normalizado"/>
    <s v="REPUESTOS O ACCESORIOS"/>
    <s v="SENSOR DE VELOCIDAD PARA_x000a_ACTUADOR DE REGULADOR DE_x000a_VELOCIDAD DE MOTOR DE COMBUSTIÓN_x000a_INTERNA"/>
    <n v="2"/>
    <n v="1500"/>
    <m/>
    <s v="2, 3"/>
    <x v="1"/>
    <m/>
    <m/>
    <x v="1"/>
    <m/>
    <m/>
    <m/>
    <m/>
    <m/>
    <n v="0"/>
    <s v="ELIMINADO"/>
    <s v="106  0044"/>
    <m/>
    <m/>
    <m/>
    <m/>
  </r>
  <r>
    <x v="3"/>
    <m/>
    <n v="2172"/>
    <s v="SI"/>
    <s v="OXIGENO,  CADA CARGA DE 6 METROS CUBICOS 963,52"/>
    <s v="4220331 "/>
    <n v="342100211"/>
    <s v="BIEN"/>
    <s v="Común"/>
    <x v="0"/>
    <s v="Normalizado"/>
    <s v="ÍNFIMA CUANTÍA"/>
    <s v="OXIGENO,  CADA CARGA DE 6 METROS CUBICOS "/>
    <n v="96"/>
    <n v="3.52"/>
    <m/>
    <s v="2, 3"/>
    <x v="1"/>
    <m/>
    <m/>
    <x v="1"/>
    <m/>
    <m/>
    <m/>
    <m/>
    <m/>
    <n v="0"/>
    <s v="ELIMINADO"/>
    <n v="7"/>
    <m/>
    <m/>
    <m/>
    <m/>
  </r>
  <r>
    <x v="3"/>
    <m/>
    <n v="2174"/>
    <s v="SI"/>
    <s v="HIPOCLORITO DE SODIO AL 10 POR CIENTO, TAMBOR 36134,39"/>
    <s v="4220331 "/>
    <n v="3424014111"/>
    <s v="BIEN"/>
    <s v="Común"/>
    <x v="0"/>
    <s v="Normalizado"/>
    <s v="CATÁLOGO ELECTRÓNICO"/>
    <s v="HIPOCLORITO DE SODIO AL 10 POR CIENTO, TAMBOR "/>
    <n v="36"/>
    <n v="134.38999999999999"/>
    <m/>
    <s v="2, 3"/>
    <x v="1"/>
    <m/>
    <m/>
    <x v="1"/>
    <m/>
    <m/>
    <m/>
    <m/>
    <m/>
    <n v="0"/>
    <s v="ELIMINADO"/>
    <n v="44"/>
    <m/>
    <m/>
    <m/>
    <m/>
  </r>
  <r>
    <x v="3"/>
    <m/>
    <n v="2175"/>
    <s v="SI"/>
    <s v="ESPATULA, ANCHO DE LA HOJA 2 Pulg., RIGIDA601,87"/>
    <s v="4220331 "/>
    <n v="429120014"/>
    <s v="BIEN"/>
    <s v="Común"/>
    <x v="0"/>
    <s v="Normalizado"/>
    <s v="ÍNFIMA CUANTÍA"/>
    <s v="ESPATULA, ANCHO DE LA HOJA 2 Pulg., RIGIDA"/>
    <n v="60"/>
    <n v="1.87"/>
    <m/>
    <s v="2, 3"/>
    <x v="1"/>
    <m/>
    <m/>
    <x v="1"/>
    <m/>
    <m/>
    <m/>
    <m/>
    <m/>
    <n v="0"/>
    <s v="ELIMINADO"/>
    <n v="194"/>
    <m/>
    <m/>
    <m/>
    <m/>
  </r>
  <r>
    <x v="3"/>
    <m/>
    <n v="2176"/>
    <s v="SI"/>
    <s v="ELECTRODO PARA ACERO FUNDIDO, DE DIAM. 1 8 Pulg.  REF. AWS A 5.3 AL Y3 599,68"/>
    <s v="4220331 "/>
    <n v="434301013"/>
    <s v="BIEN"/>
    <s v="Común"/>
    <x v="0"/>
    <s v="Normalizado"/>
    <s v="ÍNFIMA CUANTÍA"/>
    <s v="ELECTRODO PARA ACERO FUNDIDO, DE DIAM. 1 8 Pulg.  REF. AWS A 5.3 AL Y3 "/>
    <n v="5"/>
    <n v="99.68"/>
    <m/>
    <s v="2, 3"/>
    <x v="1"/>
    <m/>
    <m/>
    <x v="1"/>
    <m/>
    <m/>
    <m/>
    <m/>
    <m/>
    <n v="0"/>
    <s v="ELIMINADO"/>
    <n v="163"/>
    <m/>
    <m/>
    <m/>
    <m/>
  </r>
  <r>
    <x v="3"/>
    <m/>
    <n v="2177"/>
    <s v="SI"/>
    <s v="ELECTRODO E-308-16, PARA ACERO_x000a_INOXIDABLE, DIAMETRO 3/32&quot;50"/>
    <s v="4220331 "/>
    <n v="429500012"/>
    <s v="BIEN"/>
    <s v="Común"/>
    <x v="0"/>
    <m/>
    <s v="SUBASTA INVERSA ELECTRÓNICA"/>
    <s v="ELECTRODO E-308-16, PARA ACERO_x000a_INOXIDABLE, DIAMETRO 3/32&quot;"/>
    <s v="50"/>
    <m/>
    <m/>
    <s v="1, 2"/>
    <x v="1"/>
    <m/>
    <m/>
    <x v="1"/>
    <m/>
    <m/>
    <m/>
    <m/>
    <m/>
    <n v="0"/>
    <s v="ELIMINADO"/>
    <s v="102_x000a_163"/>
    <m/>
    <m/>
    <m/>
    <m/>
  </r>
  <r>
    <x v="3"/>
    <m/>
    <n v="2178"/>
    <s v="SI"/>
    <s v="ELECTRODO DE ACERO INOXIDABLE, E312-16 DE DIAM. 3/32&quot; 25"/>
    <s v="4220331 "/>
    <n v="429500012"/>
    <s v="BIEN"/>
    <s v="Común"/>
    <x v="0"/>
    <m/>
    <s v="SUBASTA INVERSA ELECTRÓNICA"/>
    <s v="ELECTRODO DE ACERO INOXIDABLE, E312-16 DE DIAM. 3/32&quot; "/>
    <s v="25"/>
    <m/>
    <m/>
    <s v="1, 2"/>
    <x v="1"/>
    <m/>
    <m/>
    <x v="1"/>
    <m/>
    <m/>
    <m/>
    <m/>
    <m/>
    <n v="0"/>
    <s v="ELIMINADO"/>
    <s v="102_x000a_163"/>
    <m/>
    <m/>
    <m/>
    <m/>
  </r>
  <r>
    <x v="3"/>
    <m/>
    <n v="2179"/>
    <s v="SI"/>
    <s v="ELECTRODO DE ACERO INOXIDABLE Cr Ni DIÁMETRO 1 8  Ref. AWS E308L 3555,26"/>
    <s v="4220331 "/>
    <n v="429500012"/>
    <s v="BIEN"/>
    <s v="Común"/>
    <x v="0"/>
    <s v="Normalizado"/>
    <s v="SUBASTA INVERSA ELECTRÓNICA"/>
    <s v="ELECTRODO DE ACERO INOXIDABLE Cr Ni DIÁMETRO 1 8  Ref. AWS E308L "/>
    <n v="35"/>
    <n v="55.26"/>
    <m/>
    <s v="1, 2"/>
    <x v="1"/>
    <m/>
    <m/>
    <x v="1"/>
    <m/>
    <m/>
    <m/>
    <m/>
    <m/>
    <n v="0"/>
    <s v="ELIMINADO"/>
    <s v="102_x000a_163"/>
    <m/>
    <m/>
    <m/>
    <m/>
  </r>
  <r>
    <x v="3"/>
    <m/>
    <n v="2180"/>
    <s v="SI"/>
    <s v="CINTA ADHESIVA MASKING DE 24 MM X 50 M201,23"/>
    <s v="4220331 "/>
    <n v="3692000120"/>
    <s v="BIEN"/>
    <s v="Común"/>
    <x v="0"/>
    <s v="Normalizado"/>
    <s v="ÍNFIMA CUANTÍA"/>
    <s v="CINTA ADHESIVA MASKING DE 24 MM X 50 M"/>
    <n v="20"/>
    <n v="1.23"/>
    <m/>
    <s v="2, 3"/>
    <x v="1"/>
    <m/>
    <m/>
    <x v="1"/>
    <m/>
    <m/>
    <m/>
    <m/>
    <m/>
    <n v="0"/>
    <s v="ELIMINADO"/>
    <n v="163"/>
    <m/>
    <m/>
    <m/>
    <m/>
  </r>
  <r>
    <x v="3"/>
    <m/>
    <n v="2181"/>
    <s v="SI"/>
    <s v="CINTA ADHESIVA MASKING DE 12 MM X 50 M201,09"/>
    <s v="4220331 "/>
    <n v="3692000120"/>
    <s v="BIEN"/>
    <s v="Común"/>
    <x v="0"/>
    <s v="Normalizado"/>
    <s v="ÍNFIMA CUANTÍA"/>
    <s v="CINTA ADHESIVA MASKING DE 12 MM X 50 M"/>
    <n v="20"/>
    <n v="1.0900000000000001"/>
    <m/>
    <s v="2, 3"/>
    <x v="1"/>
    <m/>
    <m/>
    <x v="1"/>
    <m/>
    <m/>
    <m/>
    <m/>
    <m/>
    <n v="0"/>
    <s v="ELIMINADO"/>
    <n v="163"/>
    <m/>
    <m/>
    <m/>
    <m/>
  </r>
  <r>
    <x v="3"/>
    <m/>
    <n v="2183"/>
    <s v="SI"/>
    <s v="AMOLADORA 120 V, 8.500 RPM, 2.300 W, 60 HZ, DISCO DE 7 Pulg.6195,3"/>
    <s v="4100037 4210037 "/>
    <n v="442160111"/>
    <s v="BIEN"/>
    <s v="Común"/>
    <x v="0"/>
    <s v="Normalizado"/>
    <s v="ÍNFIMA CUANTÍA"/>
    <s v="AMOLADORA 120 V, 8.500 RPM, 2.300 W, 60 HZ, DISCO DE 7 Pulg."/>
    <n v="6"/>
    <n v="195.3"/>
    <m/>
    <s v="2, 3"/>
    <x v="1"/>
    <m/>
    <m/>
    <x v="1"/>
    <m/>
    <m/>
    <m/>
    <m/>
    <m/>
    <n v="0"/>
    <s v="ELIMINADO"/>
    <n v="194"/>
    <m/>
    <m/>
    <m/>
    <m/>
  </r>
  <r>
    <x v="3"/>
    <m/>
    <n v="2184"/>
    <s v="SI"/>
    <s v="DISYUNTOR TERMOMAGNETICO BIPOLAR 20 A, ICC=10 KA.  BREAKER 7030"/>
    <s v="4100031 "/>
    <s v="462120110"/>
    <s v="BIEN"/>
    <s v="Común"/>
    <x v="0"/>
    <s v="Normalizado"/>
    <s v="ÍNFIMA CUANTÍA"/>
    <s v="DISYUNTOR TERMOMAGNETICO BIPOLAR 20 A, ICC=10 KA.  BREAKER "/>
    <n v="70"/>
    <n v="30"/>
    <m/>
    <s v="1, 2"/>
    <x v="1"/>
    <m/>
    <m/>
    <x v="1"/>
    <m/>
    <m/>
    <m/>
    <m/>
    <m/>
    <n v="0"/>
    <s v="ELIMINADO"/>
    <s v="66_x000a_113"/>
    <m/>
    <m/>
    <m/>
    <m/>
  </r>
  <r>
    <x v="3"/>
    <m/>
    <n v="2185"/>
    <s v="SI"/>
    <s v="LLAVE DE CORONA TIPO TRINQUETE  MATRACA , JUEGO DE 7 PIEZAS29254,1"/>
    <s v="4100037 4210037 4300037 "/>
    <n v="429212011"/>
    <s v="BIEN"/>
    <s v="Común"/>
    <x v="0"/>
    <s v="Normalizado"/>
    <s v="SUBASTA INVERSA ELECTRÓNICA"/>
    <s v="LLAVE DE CORONA TIPO TRINQUETE  MATRACA , JUEGO DE 7 PIEZAS"/>
    <n v="29"/>
    <n v="254.1"/>
    <m/>
    <s v="1, 2, 3"/>
    <x v="1"/>
    <m/>
    <m/>
    <x v="1"/>
    <m/>
    <m/>
    <m/>
    <m/>
    <m/>
    <n v="0"/>
    <s v="ELIMINADO"/>
    <n v="194"/>
    <m/>
    <m/>
    <m/>
    <m/>
  </r>
  <r>
    <x v="3"/>
    <m/>
    <n v="2187"/>
    <s v="SI"/>
    <s v="TALADRO MANUAL, 700 W 650 2000 RPM MANDRIL DE 1 2 Pulg., REVERSIBLE6255,1"/>
    <s v="4100037 4210037 4220337 "/>
    <n v="429213013"/>
    <s v="BIEN"/>
    <s v="Común"/>
    <x v="0"/>
    <s v="Normalizado"/>
    <s v="ÍNFIMA CUANTÍA"/>
    <s v="TALADRO MANUAL, 700 W 650 2000 RPM MANDRIL DE 1 2 Pulg., REVERSIBLE"/>
    <n v="6"/>
    <n v="255.1"/>
    <m/>
    <s v="2, 3"/>
    <x v="1"/>
    <m/>
    <m/>
    <x v="1"/>
    <m/>
    <m/>
    <m/>
    <m/>
    <m/>
    <n v="0"/>
    <s v="ELIMINADO"/>
    <n v="194"/>
    <m/>
    <m/>
    <m/>
    <m/>
  </r>
  <r>
    <x v="3"/>
    <m/>
    <n v="2188"/>
    <s v="SI"/>
    <s v="SET  LINTERNAS RECARGABLES 3 LEDS3524,35"/>
    <s v="4210031 "/>
    <n v="465310311"/>
    <s v="BIEN"/>
    <s v="Común"/>
    <x v="0"/>
    <s v="Normalizado"/>
    <s v="ÍNFIMA CUANTÍA"/>
    <s v="SET  LINTERNAS RECARGABLES 3 LEDS"/>
    <n v="35"/>
    <n v="24.35"/>
    <m/>
    <s v="1, 2"/>
    <x v="1"/>
    <m/>
    <m/>
    <x v="1"/>
    <m/>
    <m/>
    <m/>
    <m/>
    <m/>
    <n v="0"/>
    <s v="ELIMINADO"/>
    <n v="194"/>
    <m/>
    <m/>
    <m/>
    <m/>
  </r>
  <r>
    <x v="3"/>
    <m/>
    <n v="2189"/>
    <s v="SI"/>
    <s v="LIJA DE AGUA NO. 400, PLIEGO50,3"/>
    <s v="4210031 "/>
    <n v="379101116"/>
    <s v="BIEN"/>
    <s v="Común"/>
    <x v="0"/>
    <s v="Normalizado"/>
    <s v="ÍNFIMA CUANTÍA"/>
    <s v="LIJA DE AGUA NO. 400, PLIEGO"/>
    <n v="5"/>
    <n v="0.3"/>
    <m/>
    <s v="2, 3"/>
    <x v="1"/>
    <m/>
    <m/>
    <x v="1"/>
    <m/>
    <m/>
    <m/>
    <m/>
    <m/>
    <n v="0"/>
    <s v="ELIMINADO"/>
    <n v="106"/>
    <m/>
    <m/>
    <m/>
    <m/>
  </r>
  <r>
    <x v="3"/>
    <m/>
    <n v="2190"/>
    <s v="SI"/>
    <s v="LIJA DE AGUA NO. 240, PLIEGO50,3"/>
    <s v="4210031 "/>
    <n v="379101116"/>
    <s v="BIEN"/>
    <s v="Común"/>
    <x v="0"/>
    <s v="Normalizado"/>
    <s v="ÍNFIMA CUANTÍA"/>
    <s v="LIJA DE AGUA NO. 240, PLIEGO"/>
    <n v="5"/>
    <n v="0.3"/>
    <m/>
    <s v="2, 3"/>
    <x v="1"/>
    <m/>
    <m/>
    <x v="1"/>
    <m/>
    <m/>
    <m/>
    <m/>
    <m/>
    <n v="0"/>
    <s v="ELIMINADO"/>
    <n v="106"/>
    <m/>
    <m/>
    <m/>
    <m/>
  </r>
  <r>
    <x v="3"/>
    <m/>
    <n v="2191"/>
    <s v="SI"/>
    <s v="GUANTES DE NITRILO PARA MANIPULACION DE SUSTANCIAS QUIMICAS1003,77"/>
    <s v="4210031 "/>
    <n v="2822900111"/>
    <s v="BIEN"/>
    <s v="Común"/>
    <x v="0"/>
    <s v="Normalizado"/>
    <s v="ÍNFIMA CUANTÍA"/>
    <s v="GUANTES DE NITRILO PARA MANIPULACION DE SUSTANCIAS QUIMICAS"/>
    <n v="100"/>
    <n v="3.77"/>
    <m/>
    <s v="2, 3"/>
    <x v="1"/>
    <m/>
    <m/>
    <x v="1"/>
    <m/>
    <m/>
    <m/>
    <m/>
    <m/>
    <n v="0"/>
    <s v="ELIMINADO"/>
    <n v="7"/>
    <m/>
    <m/>
    <m/>
    <m/>
  </r>
  <r>
    <x v="3"/>
    <m/>
    <n v="2192"/>
    <s v="SI"/>
    <s v="GUANTES DE CUERO TIPO ELECTROMECANICO204,91"/>
    <s v="4210031 "/>
    <n v="282290012"/>
    <s v="BIEN"/>
    <s v="Común"/>
    <x v="0"/>
    <s v="Normalizado"/>
    <s v="ÍNFIMA CUANTÍA"/>
    <s v="GUANTES DE CUERO TIPO ELECTROMECANICO"/>
    <n v="20"/>
    <n v="4.91"/>
    <m/>
    <s v="2, 3"/>
    <x v="1"/>
    <m/>
    <m/>
    <x v="1"/>
    <m/>
    <m/>
    <m/>
    <m/>
    <m/>
    <n v="0"/>
    <s v="ELIMINADO"/>
    <n v="7"/>
    <m/>
    <m/>
    <m/>
    <m/>
  </r>
  <r>
    <x v="3"/>
    <m/>
    <n v="2193"/>
    <s v="SI"/>
    <s v="GUANTES DE CUERO LARGOS REFORZADOS PARA SOLDAR56,59"/>
    <s v="4210031 "/>
    <n v="279920111"/>
    <s v="BIEN"/>
    <s v="Común"/>
    <x v="0"/>
    <s v="Normalizado"/>
    <s v="ÍNFIMA CUANTÍA"/>
    <s v="GUANTES DE CUERO LARGOS REFORZADOS PARA SOLDAR"/>
    <n v="5"/>
    <n v="6.59"/>
    <m/>
    <s v="2, 3"/>
    <x v="1"/>
    <m/>
    <m/>
    <x v="1"/>
    <m/>
    <m/>
    <m/>
    <m/>
    <m/>
    <n v="0"/>
    <s v="ELIMINADO"/>
    <n v="7"/>
    <m/>
    <m/>
    <m/>
    <m/>
  </r>
  <r>
    <x v="3"/>
    <m/>
    <n v="2194"/>
    <s v="SI"/>
    <s v="GUANTES DE CAUCHO PARA PRODUCTOS QUIMICOS ACIDOS1060,63"/>
    <s v="4210031 "/>
    <n v="279920111"/>
    <s v="BIEN"/>
    <s v="Común"/>
    <x v="0"/>
    <s v="Normalizado"/>
    <s v="ÍNFIMA CUANTÍA"/>
    <s v="GUANTES DE CAUCHO PARA PRODUCTOS QUIMICOS ACIDOS"/>
    <n v="10"/>
    <n v="60.63"/>
    <m/>
    <s v="2, 3"/>
    <x v="1"/>
    <m/>
    <m/>
    <x v="1"/>
    <m/>
    <m/>
    <m/>
    <m/>
    <m/>
    <n v="0"/>
    <s v="ELIMINADO"/>
    <n v="7"/>
    <m/>
    <m/>
    <m/>
    <m/>
  </r>
  <r>
    <x v="3"/>
    <m/>
    <n v="2195"/>
    <s v="SI"/>
    <s v="CINTA ADHESIVA MASKING DE 27 MM X 50 M101,37"/>
    <s v="4210031 "/>
    <n v="3692000120"/>
    <s v="BIEN"/>
    <s v="Común"/>
    <x v="0"/>
    <s v="Normalizado"/>
    <s v="ÍNFIMA CUANTÍA"/>
    <s v="CINTA ADHESIVA MASKING DE 27 MM X 50 M"/>
    <n v="10"/>
    <n v="1.37"/>
    <m/>
    <s v="2, 3"/>
    <x v="1"/>
    <m/>
    <m/>
    <x v="1"/>
    <m/>
    <m/>
    <m/>
    <m/>
    <m/>
    <n v="0"/>
    <s v="ELIMINADO"/>
    <n v="163"/>
    <m/>
    <m/>
    <m/>
    <m/>
  </r>
  <r>
    <x v="3"/>
    <m/>
    <n v="2197"/>
    <s v="SI"/>
    <s v="CEPILLO DE COPA DE ALAMBRE DE ACERO, ONDULADO, DIÁMETRO 4 Pulg.,6122"/>
    <s v="4210031 4300037 "/>
    <n v="3533400130"/>
    <s v="BIEN"/>
    <s v="Común"/>
    <x v="0"/>
    <s v="Normalizado"/>
    <s v="ÍNFIMA CUANTÍA"/>
    <s v="CEPILLO DE COPA DE ALAMBRE DE ACERO, ONDULADO, DIÁMETRO 4 Pulg.,"/>
    <n v="61"/>
    <n v="22"/>
    <m/>
    <s v="1, 2"/>
    <x v="1"/>
    <m/>
    <m/>
    <x v="1"/>
    <m/>
    <m/>
    <m/>
    <m/>
    <m/>
    <n v="0"/>
    <s v="ELIMINADO"/>
    <n v="194"/>
    <m/>
    <m/>
    <m/>
    <m/>
  </r>
  <r>
    <x v="3"/>
    <m/>
    <n v="2199"/>
    <s v="SI"/>
    <s v="ESTROBO DE BANDA DE NYLON DE 3 x 1.50 M  ESLINGA 6129,58"/>
    <s v="4100037 4210031 "/>
    <n v="273200938"/>
    <s v="BIEN"/>
    <s v="Común"/>
    <x v="0"/>
    <s v="Normalizado"/>
    <s v="ÍNFIMA CUANTÍA"/>
    <s v="ESTROBO DE BANDA DE NYLON DE 3 x 1.50 M  ESLINGA "/>
    <n v="6"/>
    <n v="129.58000000000001"/>
    <m/>
    <s v="2, 3"/>
    <x v="1"/>
    <m/>
    <m/>
    <x v="1"/>
    <m/>
    <m/>
    <m/>
    <m/>
    <m/>
    <n v="0"/>
    <s v="ELIMINADO"/>
    <n v="194"/>
    <m/>
    <m/>
    <m/>
    <m/>
  </r>
  <r>
    <x v="3"/>
    <m/>
    <n v="2200"/>
    <s v="SI"/>
    <s v="ESTROBO DE ACERO CON ALMA DE FIBRA, LARGO 2 M, DIAM. 1 2 Pulg.  ESLINGA 1266,25"/>
    <s v="4100037 4210031 "/>
    <n v="273200938"/>
    <s v="BIEN"/>
    <s v="Común"/>
    <x v="0"/>
    <s v="Normalizado"/>
    <s v="ÍNFIMA CUANTÍA"/>
    <s v="ESTROBO DE ACERO CON ALMA DE FIBRA, LARGO 2 M, DIAM. 1 2 Pulg.  ESLINGA "/>
    <n v="12"/>
    <n v="66.25"/>
    <m/>
    <s v="1, 2, 3"/>
    <x v="1"/>
    <m/>
    <m/>
    <x v="1"/>
    <m/>
    <m/>
    <m/>
    <m/>
    <m/>
    <n v="0"/>
    <s v="ELIMINADO"/>
    <n v="194"/>
    <m/>
    <m/>
    <m/>
    <m/>
  </r>
  <r>
    <x v="3"/>
    <m/>
    <n v="2203"/>
    <s v="SI"/>
    <s v="ESLINGA SINTETICA PLANA 2 Pulg. X 2 MTS X 2TN1428"/>
    <s v="4100037 4210031 4300037 "/>
    <n v="429410015"/>
    <s v="BIEN"/>
    <s v="Común"/>
    <x v="0"/>
    <s v="Normalizado"/>
    <s v="ÍNFIMA CUANTÍA"/>
    <s v="ESLINGA SINTETICA PLANA 2 Pulg. X 2 MTS X 2TN"/>
    <n v="14"/>
    <n v="28"/>
    <m/>
    <s v="1, 2, 3"/>
    <x v="1"/>
    <m/>
    <m/>
    <x v="1"/>
    <m/>
    <m/>
    <m/>
    <m/>
    <m/>
    <n v="0"/>
    <s v="ELIMINADO"/>
    <n v="194"/>
    <m/>
    <m/>
    <m/>
    <m/>
  </r>
  <r>
    <x v="3"/>
    <m/>
    <n v="2204"/>
    <s v="SI"/>
    <s v="THINNER LACA3107,48"/>
    <s v="4210031 4220331 "/>
    <n v="345400911"/>
    <s v="BIEN"/>
    <s v="Común"/>
    <x v="0"/>
    <s v="Normalizado"/>
    <s v="SUBASTA INVERSA ELECTRÓNICA"/>
    <s v="THINNER LACA"/>
    <n v="310"/>
    <n v="7.48"/>
    <m/>
    <s v="2, 3"/>
    <x v="1"/>
    <m/>
    <m/>
    <x v="1"/>
    <m/>
    <m/>
    <m/>
    <m/>
    <m/>
    <n v="0"/>
    <s v="ELIMINADO"/>
    <s v="102  0044"/>
    <m/>
    <m/>
    <m/>
    <m/>
  </r>
  <r>
    <x v="3"/>
    <m/>
    <n v="2207"/>
    <s v="SI"/>
    <s v="DIESEL3350002,09"/>
    <s v="4220338 "/>
    <n v="333400011"/>
    <s v="BIEN"/>
    <s v="Común"/>
    <x v="0"/>
    <s v="Normalizado"/>
    <s v="SUBASTA INVERSA ELECTRÓNICA"/>
    <s v="DIESEL"/>
    <n v="335000"/>
    <n v="2.09"/>
    <m/>
    <s v="2, 3"/>
    <x v="1"/>
    <m/>
    <m/>
    <x v="1"/>
    <m/>
    <m/>
    <m/>
    <m/>
    <m/>
    <n v="0"/>
    <s v="ELIMINADO"/>
    <n v="44"/>
    <m/>
    <m/>
    <m/>
    <m/>
  </r>
  <r>
    <x v="3"/>
    <m/>
    <n v="2208"/>
    <s v="SI"/>
    <s v="CRUDO REDUCIDO6000000,62"/>
    <s v="4220338 "/>
    <n v="611910013"/>
    <s v="BIEN"/>
    <s v="Especial"/>
    <x v="0"/>
    <m/>
    <s v="CONTRATOS ENTRE ENTIDADES PÚBLICAS O SUS SUBSIDIARIAS"/>
    <s v="CRUDO REDUCIDO"/>
    <n v="600000"/>
    <n v="0.62"/>
    <m/>
    <s v="2, 3"/>
    <x v="1"/>
    <m/>
    <m/>
    <x v="1"/>
    <m/>
    <m/>
    <m/>
    <m/>
    <m/>
    <n v="0"/>
    <s v="ELIMINADO"/>
    <n v="44"/>
    <m/>
    <m/>
    <m/>
    <m/>
  </r>
  <r>
    <x v="3"/>
    <m/>
    <n v="2209"/>
    <s v="SI"/>
    <s v="ACEITE MINERAL PARAFÍNICO OMEGA 6708062,94"/>
    <s v="4220338 "/>
    <n v="333800221"/>
    <s v="BIEN"/>
    <s v="Común"/>
    <x v="0"/>
    <s v="Normalizado"/>
    <s v="ÍNFIMA CUANTÍA"/>
    <s v="ACEITE MINERAL PARAFÍNICO OMEGA 670"/>
    <n v="80"/>
    <n v="62.94"/>
    <m/>
    <s v="2, 3"/>
    <x v="1"/>
    <m/>
    <m/>
    <x v="1"/>
    <m/>
    <m/>
    <m/>
    <m/>
    <m/>
    <n v="0"/>
    <s v="ELIMINADO"/>
    <n v="106"/>
    <m/>
    <m/>
    <m/>
    <m/>
  </r>
  <r>
    <x v="3"/>
    <m/>
    <n v="2210"/>
    <s v="SI"/>
    <s v="ACEITE LUBRICANTE DEL SISTEMA, GRADO SAE 302000013,01"/>
    <s v="4220338 "/>
    <n v="333800211"/>
    <s v="BIEN"/>
    <s v="Especial"/>
    <x v="0"/>
    <m/>
    <s v="CONTRATOS ENTRE ENTIDADES PÚBLICAS O SUS SUBSIDIARIAS"/>
    <s v="ACEITE LUBRICANTE DEL SISTEMA, GRADO SAE 30"/>
    <n v="20000"/>
    <n v="13.01"/>
    <m/>
    <s v="2, 3"/>
    <x v="1"/>
    <m/>
    <m/>
    <x v="1"/>
    <m/>
    <m/>
    <m/>
    <m/>
    <m/>
    <n v="0"/>
    <s v="ELIMINADO"/>
    <n v="44"/>
    <m/>
    <m/>
    <m/>
    <m/>
  </r>
  <r>
    <x v="3"/>
    <m/>
    <n v="2211"/>
    <s v="SI"/>
    <s v="ACEITE LUBRICANTE DE CILINDROS, GRADO SAE 40200009,53"/>
    <s v="4220338 "/>
    <n v="33380021"/>
    <s v="BIEN"/>
    <s v="Especial"/>
    <x v="0"/>
    <m/>
    <s v="CONTRATOS ENTRE ENTIDADES PÚBLICAS O SUS SUBSIDIARIAS"/>
    <s v="ACEITE LUBRICANTE DE CILINDROS, GRADO SAE 40"/>
    <n v="20000"/>
    <n v="9.5299999999999994"/>
    <m/>
    <s v="2, 3"/>
    <x v="1"/>
    <m/>
    <m/>
    <x v="1"/>
    <m/>
    <m/>
    <m/>
    <m/>
    <m/>
    <n v="0"/>
    <s v="ELIMINADO"/>
    <n v="44"/>
    <m/>
    <m/>
    <m/>
    <m/>
  </r>
  <r>
    <x v="3"/>
    <m/>
    <n v="2212"/>
    <s v="SI"/>
    <s v="TALADRO MANUAL, MANGO TIPO PISTOLA,115 V, 600 W, 60 HZ, 750 RPM.6182,67"/>
    <s v="4210033 "/>
    <n v="429213013"/>
    <s v="BIEN"/>
    <s v="Común"/>
    <x v="0"/>
    <s v="Normalizado"/>
    <s v="ÍNFIMA CUANTÍA"/>
    <s v="TALADRO MANUAL, MANGO TIPO PISTOLA,115 V, 600 W, 60 HZ, 750 RPM."/>
    <n v="6"/>
    <n v="182.67"/>
    <m/>
    <s v="1, 2"/>
    <x v="1"/>
    <m/>
    <m/>
    <x v="1"/>
    <m/>
    <m/>
    <m/>
    <m/>
    <m/>
    <n v="0"/>
    <s v="ELIMINADO"/>
    <n v="194"/>
    <m/>
    <m/>
    <m/>
    <m/>
  </r>
  <r>
    <x v="3"/>
    <m/>
    <n v="2214"/>
    <s v="SI"/>
    <s v="PLAYO DE PRESION DE 10 Pulg.. QUIJADA CURVA2026,52"/>
    <s v="4210033 "/>
    <n v="4292112110"/>
    <s v="BIEN"/>
    <s v="Común"/>
    <x v="0"/>
    <s v="Normalizado"/>
    <s v="ÍNFIMA CUANTÍA"/>
    <s v="PLAYO DE PRESION DE 10 Pulg.. QUIJADA CURVA"/>
    <n v="20"/>
    <n v="26.52"/>
    <m/>
    <s v="1, 2"/>
    <x v="1"/>
    <m/>
    <m/>
    <x v="1"/>
    <m/>
    <m/>
    <m/>
    <m/>
    <m/>
    <n v="0"/>
    <s v="ELIMINADO"/>
    <n v="194"/>
    <m/>
    <m/>
    <m/>
    <m/>
  </r>
  <r>
    <x v="3"/>
    <m/>
    <n v="2215"/>
    <s v="SI"/>
    <s v="LLAVES MIXTAS 6 32 MM  JUEG 26  PIEZAS 20246,33"/>
    <s v="4210033 "/>
    <n v="4299217233"/>
    <s v="BIEN"/>
    <s v="Común"/>
    <x v="0"/>
    <s v="Normalizado"/>
    <s v="ÍNFIMA CUANTÍA"/>
    <s v="LLAVES MIXTAS 6 32 MM  JUEG 26  PIEZAS "/>
    <n v="20"/>
    <n v="246.33"/>
    <m/>
    <s v="1, 2"/>
    <x v="1"/>
    <m/>
    <m/>
    <x v="1"/>
    <m/>
    <m/>
    <m/>
    <m/>
    <m/>
    <n v="0"/>
    <s v="ELIMINADO"/>
    <n v="194"/>
    <m/>
    <m/>
    <m/>
    <m/>
  </r>
  <r>
    <x v="3"/>
    <m/>
    <n v="2216"/>
    <s v="SI"/>
    <s v="LLAVE HEXAGONAL  ALLEN , JUEGO DE 19 PIEZAS, MILIMETRICA2035,62"/>
    <s v="4210033 "/>
    <n v="442320911"/>
    <s v="BIEN"/>
    <s v="Común"/>
    <x v="0"/>
    <s v="Normalizado"/>
    <s v="ÍNFIMA CUANTÍA"/>
    <s v="LLAVE HEXAGONAL  ALLEN , JUEGO DE 19 PIEZAS, MILIMETRICA"/>
    <n v="20"/>
    <n v="35.619999999999997"/>
    <m/>
    <s v="1, 2"/>
    <x v="1"/>
    <m/>
    <m/>
    <x v="1"/>
    <m/>
    <m/>
    <m/>
    <m/>
    <m/>
    <n v="0"/>
    <s v="ELIMINADO"/>
    <n v="194"/>
    <m/>
    <m/>
    <m/>
    <m/>
  </r>
  <r>
    <x v="3"/>
    <m/>
    <n v="2217"/>
    <s v="SI"/>
    <s v="LLAVE AJUSTABLE, PICO DE LORO, ABERT. MAX. 1 Pulg., LONG. TOTAL 8 Pulg., MANGO A2025,33"/>
    <s v="4210033 "/>
    <n v="429212013"/>
    <s v="BIEN"/>
    <s v="Común"/>
    <x v="0"/>
    <s v="Normalizado"/>
    <s v="ÍNFIMA CUANTÍA"/>
    <s v="LLAVE AJUSTABLE, PICO DE LORO, ABERT. MAX. 1 Pulg., LONG. TOTAL 8 Pulg., MANGO A"/>
    <n v="20"/>
    <n v="25.33"/>
    <m/>
    <s v="1, 2"/>
    <x v="1"/>
    <m/>
    <m/>
    <x v="1"/>
    <m/>
    <m/>
    <m/>
    <m/>
    <m/>
    <n v="0"/>
    <s v="ELIMINADO"/>
    <n v="194"/>
    <m/>
    <m/>
    <m/>
    <m/>
  </r>
  <r>
    <x v="3"/>
    <m/>
    <n v="2218"/>
    <s v="SI"/>
    <s v="LLAVE AJUSTABLE, PICO DE LORO, ABERT. MAX. 1 3 4 Pulg., LONG. TOTAL 15 Pulg., MA2032,92"/>
    <s v="4210033 "/>
    <n v="4423209110"/>
    <s v="BIEN"/>
    <s v="Común"/>
    <x v="0"/>
    <s v="Normalizado"/>
    <s v="ÍNFIMA CUANTÍA"/>
    <s v="LLAVE AJUSTABLE, PICO DE LORO, ABERT. MAX. 1 3 4 Pulg., LONG. TOTAL 15 Pulg., MA"/>
    <n v="20"/>
    <n v="32.92"/>
    <m/>
    <s v="1, 2"/>
    <x v="1"/>
    <m/>
    <m/>
    <x v="1"/>
    <m/>
    <m/>
    <m/>
    <m/>
    <m/>
    <n v="0"/>
    <s v="ELIMINADO"/>
    <n v="194"/>
    <m/>
    <m/>
    <m/>
    <m/>
  </r>
  <r>
    <x v="3"/>
    <m/>
    <n v="2220"/>
    <s v="SI"/>
    <s v="LLAVE AJUSTABLE PARA TUBO, AVERTURA MAX. 2 Pulg., LONG. TOTAL 14 Pulg.2076,5"/>
    <s v="4210033 "/>
    <n v="429212013"/>
    <s v="BIEN"/>
    <s v="Común"/>
    <x v="0"/>
    <s v="Normalizado"/>
    <s v="ÍNFIMA CUANTÍA"/>
    <s v="LLAVE AJUSTABLE PARA TUBO, AVERTURA MAX. 2 Pulg., LONG. TOTAL 14 Pulg."/>
    <n v="20"/>
    <n v="76.5"/>
    <m/>
    <s v="1, 2"/>
    <x v="1"/>
    <m/>
    <m/>
    <x v="1"/>
    <m/>
    <m/>
    <m/>
    <m/>
    <m/>
    <n v="0"/>
    <s v="ELIMINADO"/>
    <n v="194"/>
    <m/>
    <m/>
    <m/>
    <m/>
  </r>
  <r>
    <x v="3"/>
    <m/>
    <n v="2221"/>
    <s v="SI"/>
    <s v="LAMPARA DE MANO CON EXTENSION DE 15 M, 120 V1535,02"/>
    <s v="4210033 "/>
    <n v="46910044"/>
    <s v="BIEN"/>
    <s v="Común"/>
    <x v="0"/>
    <s v="Normalizado"/>
    <s v="ÍNFIMA CUANTÍA"/>
    <s v="LAMPARA DE MANO CON EXTENSION DE 15 M, 120 V"/>
    <n v="15"/>
    <n v="35.020000000000003"/>
    <m/>
    <s v="1, 2"/>
    <x v="1"/>
    <m/>
    <m/>
    <x v="1"/>
    <m/>
    <m/>
    <m/>
    <m/>
    <m/>
    <n v="0"/>
    <s v="ELIMINADO"/>
    <n v="194"/>
    <m/>
    <m/>
    <m/>
    <m/>
  </r>
  <r>
    <x v="3"/>
    <m/>
    <n v="2223"/>
    <s v="SI"/>
    <s v="DISPENSADOR DE AGUA 3 SERVICIOS  FRÍA, CALIENTE Y NORMAL15107,32"/>
    <s v="4210033 "/>
    <n v="432540012"/>
    <s v="BIEN"/>
    <s v="Común"/>
    <x v="0"/>
    <s v="Normalizado"/>
    <s v="ÍNFIMA CUANTÍA"/>
    <s v="DISPENSADOR DE AGUA 3 SERVICIOS  FRÍA, CALIENTE Y NORMAL"/>
    <n v="15"/>
    <n v="107.32"/>
    <m/>
    <s v="1, 2"/>
    <x v="1"/>
    <m/>
    <m/>
    <x v="1"/>
    <m/>
    <m/>
    <m/>
    <m/>
    <m/>
    <n v="0"/>
    <m/>
    <m/>
    <m/>
    <m/>
    <m/>
    <m/>
  </r>
  <r>
    <x v="3"/>
    <m/>
    <n v="2224"/>
    <s v="SI"/>
    <s v="DESTORNILLADORES MIXTOS  PLANO Y ESTRELLA , MANGO AISLADO, JUEGO DE 122046,49"/>
    <s v="4210033 "/>
    <n v="429213312"/>
    <s v="BIEN"/>
    <s v="Común"/>
    <x v="0"/>
    <s v="Normalizado"/>
    <s v="ÍNFIMA CUANTÍA"/>
    <s v="DESTORNILLADORES MIXTOS  PLANO Y ESTRELLA , MANGO AISLADO, JUEGO DE 12"/>
    <n v="20"/>
    <n v="46.49"/>
    <m/>
    <s v="1, 2"/>
    <x v="1"/>
    <m/>
    <m/>
    <x v="1"/>
    <m/>
    <m/>
    <m/>
    <m/>
    <m/>
    <n v="0"/>
    <s v="ELIMINADO"/>
    <n v="194"/>
    <m/>
    <m/>
    <m/>
    <m/>
  </r>
  <r>
    <x v="3"/>
    <m/>
    <n v="2226"/>
    <s v="SI"/>
    <s v="CINCEL CON PUNTA DE 1 Pulg., LONG. 12 Pulg.2012"/>
    <s v="4210033 "/>
    <n v="429213511"/>
    <s v="BIEN"/>
    <s v="Común"/>
    <x v="0"/>
    <s v="Normalizado"/>
    <s v="ÍNFIMA CUANTÍA"/>
    <s v="CINCEL CON PUNTA DE 1 Pulg., LONG. 12 Pulg."/>
    <n v="20"/>
    <n v="12"/>
    <m/>
    <s v="1, 2"/>
    <x v="1"/>
    <m/>
    <m/>
    <x v="1"/>
    <m/>
    <m/>
    <m/>
    <m/>
    <m/>
    <n v="0"/>
    <s v="ELIMINADO"/>
    <n v="194"/>
    <m/>
    <m/>
    <m/>
    <m/>
  </r>
  <r>
    <x v="3"/>
    <m/>
    <n v="2228"/>
    <s v="SI"/>
    <s v="AMOLADORA 120 V, 1000 W, 11.000 RPM, 60 HZ, DISCO DE 4 1 2 Pulg.6131,17"/>
    <s v="4210033 "/>
    <n v="442160111"/>
    <s v="BIEN"/>
    <s v="Común"/>
    <x v="0"/>
    <s v="Normalizado"/>
    <s v="ÍNFIMA CUANTÍA"/>
    <s v="AMOLADORA 120 V, 1000 W, 11.000 RPM, 60 HZ, DISCO DE 4 1 2 Pulg."/>
    <n v="6"/>
    <n v="131.16999999999999"/>
    <m/>
    <s v="1, 2"/>
    <x v="1"/>
    <m/>
    <m/>
    <x v="1"/>
    <m/>
    <m/>
    <m/>
    <m/>
    <m/>
    <n v="0"/>
    <s v="ELIMINADO"/>
    <n v="194"/>
    <m/>
    <m/>
    <m/>
    <m/>
  </r>
  <r>
    <x v="3"/>
    <m/>
    <n v="2230"/>
    <s v="SI"/>
    <s v="LLAVE AJUSTABLE PARA TUBO, ABERTURA MAX. 2 Pulg., LONG. TOTAL 12 Pulg.3417"/>
    <s v="4100037 4210033 "/>
    <n v="429212012"/>
    <s v="BIEN"/>
    <s v="Común"/>
    <x v="0"/>
    <s v="Normalizado"/>
    <s v="ÍNFIMA CUANTÍA"/>
    <s v="LLAVE AJUSTABLE PARA TUBO, ABERTURA MAX. 2 Pulg., LONG. TOTAL 12 Pulg."/>
    <n v="34"/>
    <n v="17"/>
    <m/>
    <s v="1, 2, 3"/>
    <x v="1"/>
    <m/>
    <m/>
    <x v="1"/>
    <m/>
    <m/>
    <m/>
    <m/>
    <m/>
    <n v="0"/>
    <s v="ELIMINADO"/>
    <n v="194"/>
    <m/>
    <m/>
    <m/>
    <m/>
  </r>
  <r>
    <x v="3"/>
    <m/>
    <n v="2231"/>
    <s v="SI"/>
    <s v="ARCO PARA SIERRA, LARGO TOTAL 14 Pulg., PARA HOJA DE  10 Pulg.  EXTENSIBLE 3430"/>
    <s v="4100037 4210033 "/>
    <n v="429211013"/>
    <s v="BIEN"/>
    <s v="Común"/>
    <x v="0"/>
    <s v="Normalizado"/>
    <s v="ÍNFIMA CUANTÍA"/>
    <s v="ARCO PARA SIERRA, LARGO TOTAL 14 Pulg., PARA HOJA DE  10 Pulg.  EXTENSIBLE "/>
    <n v="34"/>
    <n v="30"/>
    <m/>
    <s v="1, 2, 3"/>
    <x v="1"/>
    <m/>
    <m/>
    <x v="1"/>
    <m/>
    <m/>
    <m/>
    <m/>
    <m/>
    <n v="0"/>
    <s v="ELIMINADO"/>
    <n v="194"/>
    <m/>
    <m/>
    <m/>
    <m/>
  </r>
  <r>
    <x v="3"/>
    <m/>
    <n v="2232"/>
    <s v="SI"/>
    <s v="ALICATE PARA ELECTRICISTA, MANGO AISLADO, LONG. TOTAL 8 Pulg.  204 MM 32118,82"/>
    <s v="4100037 4210033 4300037 "/>
    <n v="4292112110"/>
    <s v="BIEN"/>
    <s v="Común"/>
    <x v="0"/>
    <s v="Normalizado"/>
    <s v="ÍNFIMA CUANTÍA"/>
    <s v="ALICATE PARA ELECTRICISTA, MANGO AISLADO, LONG. TOTAL 8 Pulg.  204 MM "/>
    <n v="32"/>
    <n v="118.82"/>
    <m/>
    <s v="1, 2, 3"/>
    <x v="1"/>
    <m/>
    <m/>
    <x v="1"/>
    <m/>
    <m/>
    <m/>
    <m/>
    <m/>
    <n v="0"/>
    <s v="ELIMINADO"/>
    <n v="194"/>
    <m/>
    <m/>
    <m/>
    <m/>
  </r>
  <r>
    <x v="3"/>
    <m/>
    <n v="2234"/>
    <s v="SI"/>
    <s v="FLEXOMETRO ANCHO HOJA 3 4 Pulg., LONGITUD 5 METROS  16 PIES , CON BOTON DE5130,7"/>
    <s v="4100037 4210033 4220337 4300037 "/>
    <n v="482120033"/>
    <s v="BIEN"/>
    <s v="Común"/>
    <x v="0"/>
    <s v="Normalizado"/>
    <s v="ÍNFIMA CUANTÍA"/>
    <s v="FLEXOMETRO ANCHO HOJA 3 4 Pulg., LONGITUD 5 METROS  16 PIES , CON BOTON DE"/>
    <n v="51"/>
    <n v="30.7"/>
    <m/>
    <s v="1, 2, 3"/>
    <x v="1"/>
    <m/>
    <m/>
    <x v="1"/>
    <m/>
    <m/>
    <m/>
    <m/>
    <m/>
    <n v="0"/>
    <s v="ELIMINADO"/>
    <n v="194"/>
    <m/>
    <m/>
    <m/>
    <m/>
  </r>
  <r>
    <x v="3"/>
    <m/>
    <n v="2236"/>
    <s v="SI"/>
    <s v="SERVICIO CONSTRUCCION DE OBRAS CIVILES PARA SUBESTACIÓN LA MORITA11000000"/>
    <s v="121033114750470"/>
    <n v="532900011"/>
    <s v="OBRA"/>
    <s v="Común"/>
    <x v="1"/>
    <m/>
    <s v="LICITACIÓN"/>
    <s v="SERVICIO CONSTRUCCION DE OBRAS CIVILES PARA SUBESTACIÓN LA MORITA"/>
    <n v="1"/>
    <n v="1000000"/>
    <m/>
    <n v="3"/>
    <x v="1"/>
    <m/>
    <m/>
    <x v="1"/>
    <m/>
    <m/>
    <m/>
    <m/>
    <m/>
    <n v="0"/>
    <s v="ELIMINADO"/>
    <n v="180"/>
    <m/>
    <m/>
    <m/>
    <m/>
  </r>
  <r>
    <x v="3"/>
    <m/>
    <n v="2237"/>
    <s v="SI"/>
    <s v="SERVICIOS DE CONSTRUCCION DE OBRAS CIVILES11000000"/>
    <s v="121033714750530"/>
    <n v="532900011"/>
    <s v="SERVICIO"/>
    <s v="Común"/>
    <x v="1"/>
    <s v="No Normalizado"/>
    <s v="LICITACIÓN"/>
    <s v="SERVICIOS DE CONSTRUCCION DE OBRAS CIVILES"/>
    <n v="1"/>
    <n v="1000000"/>
    <m/>
    <s v="2, 3"/>
    <x v="1"/>
    <m/>
    <m/>
    <x v="1"/>
    <m/>
    <m/>
    <m/>
    <m/>
    <m/>
    <n v="0"/>
    <s v="ELIMINADO"/>
    <n v="180"/>
    <m/>
    <m/>
    <m/>
    <m/>
  </r>
  <r>
    <x v="3"/>
    <m/>
    <n v="2238"/>
    <s v="SI"/>
    <s v="TIJERAS DE HOJALATERO, LARGO TOTAL 10 Pulg.   254 MM , CORTE RECTO620,56"/>
    <n v="3230037"/>
    <n v="4423209112"/>
    <s v="BIEN"/>
    <s v="Común"/>
    <x v="0"/>
    <s v="Normalizado"/>
    <s v="SUBASTA INVERSA ELECTRÓNICA"/>
    <s v="TIJERAS DE HOJALATERO, LARGO TOTAL 10 Pulg.   254 MM , CORTE RECTO"/>
    <n v="6"/>
    <n v="20.56"/>
    <m/>
    <s v="2, 3"/>
    <x v="1"/>
    <m/>
    <m/>
    <x v="1"/>
    <m/>
    <m/>
    <m/>
    <m/>
    <m/>
    <n v="0"/>
    <s v="ELIMINADO"/>
    <n v="194"/>
    <m/>
    <m/>
    <m/>
    <m/>
  </r>
  <r>
    <x v="3"/>
    <m/>
    <n v="2239"/>
    <s v="SI"/>
    <s v="MARTILLO PARA TRABAJO PESADO  COMBO , DE 1 1 2 LIBRAS207,08"/>
    <n v="3230037"/>
    <n v="429213119"/>
    <s v="BIEN"/>
    <s v="Común"/>
    <x v="0"/>
    <s v="Normalizado"/>
    <s v="SUBASTA INVERSA ELECTRÓNICA"/>
    <s v="MARTILLO PARA TRABAJO PESADO  COMBO , DE 1 1 2 LIBRAS"/>
    <n v="20"/>
    <n v="7.08"/>
    <m/>
    <s v="2, 3"/>
    <x v="1"/>
    <m/>
    <m/>
    <x v="1"/>
    <m/>
    <m/>
    <m/>
    <m/>
    <m/>
    <n v="0"/>
    <s v="ELIMINADO"/>
    <n v="194"/>
    <m/>
    <m/>
    <m/>
    <m/>
  </r>
  <r>
    <x v="3"/>
    <m/>
    <n v="2240"/>
    <s v="SI"/>
    <s v="MARTILLO DE GOMA  MAZO , DE 2 LB, MANGO DE MADERA529,37"/>
    <n v="3230037"/>
    <n v="429213111"/>
    <s v="BIEN"/>
    <s v="Común"/>
    <x v="0"/>
    <s v="Normalizado"/>
    <s v="SUBASTA INVERSA ELECTRÓNICA"/>
    <s v="MARTILLO DE GOMA  MAZO , DE 2 LB, MANGO DE MADERA"/>
    <n v="5"/>
    <n v="29.37"/>
    <m/>
    <s v="2, 3"/>
    <x v="1"/>
    <m/>
    <m/>
    <x v="1"/>
    <m/>
    <m/>
    <m/>
    <m/>
    <m/>
    <n v="0"/>
    <s v="ELIMINADO"/>
    <n v="194"/>
    <m/>
    <m/>
    <m/>
    <m/>
  </r>
  <r>
    <x v="3"/>
    <m/>
    <n v="2242"/>
    <s v="SI"/>
    <s v="CALIBRADOR DE LAMINAS DE 1 2 Pulg. X 12 Pulg. DE 0.0015 Pulg. A 0.040 Pulg., 25 HOJAS LARG251,79"/>
    <n v="3230037"/>
    <n v="4423209116"/>
    <s v="BIEN"/>
    <s v="Común"/>
    <x v="0"/>
    <s v="Normalizado"/>
    <s v="SUBASTA INVERSA ELECTRÓNICA"/>
    <s v="CALIBRADOR DE LAMINAS DE 1 2 Pulg. X 12 Pulg. DE 0.0015 Pulg. A 0.040 Pulg., 25 HOJAS LARG"/>
    <n v="2"/>
    <n v="51.79"/>
    <m/>
    <s v="2, 3"/>
    <x v="1"/>
    <m/>
    <m/>
    <x v="1"/>
    <m/>
    <m/>
    <m/>
    <m/>
    <m/>
    <n v="0"/>
    <s v="ELIMINADO"/>
    <n v="194"/>
    <m/>
    <m/>
    <m/>
    <m/>
  </r>
  <r>
    <x v="3"/>
    <m/>
    <n v="2243"/>
    <s v="SI"/>
    <s v="SERVICIO CONSTRUCCION DE OBRAS CIVILES PARA SUBESTACIÓN CHILLO JIJÓN11000000"/>
    <s v="121033814750540"/>
    <n v="532900011"/>
    <s v="OBRA"/>
    <s v="Común"/>
    <x v="1"/>
    <m/>
    <s v="LICITACIÓN"/>
    <s v="SERVICIO CONSTRUCCION DE OBRAS CIVILES PARA SUBESTACIÓN CHILLO JIJÓN"/>
    <n v="1"/>
    <n v="1000000"/>
    <m/>
    <s v="2, 3"/>
    <x v="1"/>
    <m/>
    <m/>
    <x v="1"/>
    <m/>
    <m/>
    <m/>
    <m/>
    <m/>
    <n v="0"/>
    <s v="ELIMINADO"/>
    <n v="32"/>
    <m/>
    <m/>
    <m/>
    <m/>
  </r>
  <r>
    <x v="3"/>
    <m/>
    <n v="2244"/>
    <s v="SI"/>
    <s v="CABINAS BLINDADAS TIPO METAL CLAD ENCLOSED CON 9 CELDAS MODULARES, AIS1382561,2"/>
    <s v="121032614750420 "/>
    <n v="462110217"/>
    <s v="BIEN"/>
    <s v="Común"/>
    <x v="1"/>
    <s v="Normalizado"/>
    <s v="SUBASTA INVERSA ELECTRÓNICA"/>
    <s v="CABINAS BLINDADAS TIPO METAL CLAD ENCLOSED CON 9 CELDAS MODULARES, AIS"/>
    <n v="1"/>
    <n v="382561.2"/>
    <m/>
    <n v="3"/>
    <x v="1"/>
    <m/>
    <m/>
    <x v="1"/>
    <m/>
    <m/>
    <m/>
    <m/>
    <m/>
    <n v="0"/>
    <s v="ELIMINADO"/>
    <n v="32"/>
    <m/>
    <m/>
    <m/>
    <m/>
  </r>
  <r>
    <x v="3"/>
    <m/>
    <n v="2245"/>
    <s v="SI"/>
    <s v="CINTA METRICA, LONGITUD 50 METROS  150 PIES 243,61"/>
    <n v="4300037"/>
    <n v="482120033"/>
    <s v="BIEN"/>
    <s v="Común"/>
    <x v="0"/>
    <s v="Normalizado"/>
    <s v="SUBASTA INVERSA ELECTRÓNICA"/>
    <s v="CINTA METRICA, LONGITUD 50 METROS  150 PIES "/>
    <n v="2"/>
    <n v="43.61"/>
    <m/>
    <s v="2, 3"/>
    <x v="1"/>
    <m/>
    <m/>
    <x v="1"/>
    <m/>
    <m/>
    <m/>
    <m/>
    <m/>
    <n v="0"/>
    <s v="ELIMINADO"/>
    <n v="194"/>
    <m/>
    <m/>
    <m/>
    <m/>
  </r>
  <r>
    <x v="3"/>
    <m/>
    <n v="2246"/>
    <s v="SI"/>
    <s v="VÁLVULA CHECK DE 12&quot;, EXTREMOS_x000a_BRIDADOS, ANSI 15024000"/>
    <s v="4220331 "/>
    <n v="432402012"/>
    <s v="BIEN"/>
    <s v="Común"/>
    <x v="0"/>
    <m/>
    <s v="SUBASTA INVERSA ELECTRÓNICA"/>
    <s v="VÁLVULA CHECK DE 12&quot;, EXTREMOS_x000a_BRIDADOS, ANSI 150"/>
    <s v="2"/>
    <n v="4000"/>
    <m/>
    <s v="2, 3"/>
    <x v="1"/>
    <m/>
    <m/>
    <x v="1"/>
    <m/>
    <m/>
    <m/>
    <m/>
    <m/>
    <n v="0"/>
    <s v="ELIMINADO"/>
    <s v="102  0044"/>
    <m/>
    <m/>
    <m/>
    <m/>
  </r>
  <r>
    <x v="3"/>
    <m/>
    <n v="2247"/>
    <s v="SI"/>
    <s v="TABLERO DE CONTROL DE SERVICIOS AUXILIARES CORRIENTE CONTINUA, BIPOLAR715100"/>
    <s v="121011214760240 121030314750160 121032614750420 121033114750470 121033714750530 121033814750540 121035414750700 "/>
    <n v="462140121"/>
    <s v="BIEN"/>
    <s v="Común"/>
    <x v="1"/>
    <s v="Normalizado"/>
    <s v="SUBASTA INVERSA ELECTRÓNICA"/>
    <s v="TABLERO DE CONTROL DE SERVICIOS AUXILIARES CORRIENTE CONTINUA, BIPOLAR"/>
    <n v="7"/>
    <n v="15100"/>
    <m/>
    <s v="2, 3"/>
    <x v="1"/>
    <m/>
    <m/>
    <x v="1"/>
    <m/>
    <m/>
    <m/>
    <m/>
    <m/>
    <n v="0"/>
    <s v="ELIMINADO"/>
    <n v="32"/>
    <m/>
    <m/>
    <m/>
    <m/>
  </r>
  <r>
    <x v="3"/>
    <m/>
    <n v="2248"/>
    <s v="SI"/>
    <s v="TABLERO DE CONTROL DE SERVICIOS AUXILIARES CORRIENTE ALTERNA  220 127 715892,8"/>
    <s v="121011214760240 121030314750160 121032614750420 121033114750470 121033714750530 121033814750540 121035414750700 "/>
    <n v="462140121"/>
    <s v="BIEN"/>
    <s v="Común"/>
    <x v="1"/>
    <s v="Normalizado"/>
    <s v="SUBASTA INVERSA ELECTRÓNICA"/>
    <s v="TABLERO DE CONTROL DE SERVICIOS AUXILIARES CORRIENTE ALTERNA  220 127 "/>
    <n v="7"/>
    <n v="15892.8"/>
    <m/>
    <s v="2, 3"/>
    <x v="1"/>
    <m/>
    <m/>
    <x v="1"/>
    <m/>
    <m/>
    <m/>
    <m/>
    <m/>
    <n v="0"/>
    <s v="ELIMINADO"/>
    <n v="32"/>
    <m/>
    <m/>
    <m/>
    <m/>
  </r>
  <r>
    <x v="3"/>
    <m/>
    <n v="2249"/>
    <s v="SI"/>
    <s v="SOLDADORA ELECTRICA DE 120 V,_x000a_ESCALA: AMPERAJE 180/230 A,_x000a_VOLTAJE 115/220 V21200"/>
    <s v="1210120147100110"/>
    <n v="442400111"/>
    <s v="BIEN"/>
    <s v="Común"/>
    <x v="1"/>
    <m/>
    <s v="SUBASTA INVERSA ELECTRÓNICA"/>
    <s v="SOLDADORA ELECTRICA DE 120 V,_x000a_ESCALA: AMPERAJE 180/230 A,_x000a_VOLTAJE 115/220 V"/>
    <s v="2"/>
    <n v="1200"/>
    <m/>
    <s v="2, 3"/>
    <x v="1"/>
    <m/>
    <m/>
    <x v="1"/>
    <m/>
    <m/>
    <m/>
    <m/>
    <m/>
    <n v="0"/>
    <s v="INCLUSIÓN"/>
    <n v="106"/>
    <m/>
    <m/>
    <m/>
    <m/>
  </r>
  <r>
    <x v="3"/>
    <m/>
    <n v="2250"/>
    <s v="SI"/>
    <s v="EQUIPO INTERFAZ PARA MEDICIÓN DE PARÁMETROS ELÉCTRICOS Y DIELÉCTRICOS 19100"/>
    <s v="1210120147100110 "/>
    <n v="512900021"/>
    <s v="BIEN"/>
    <s v="Especial"/>
    <x v="1"/>
    <m/>
    <s v="BIENES Y SERVICIOS ÚNICOS"/>
    <s v="EQUIPO INTERFAZ PARA MEDICIÓN DE PARÁMETROS ELÉCTRICOS Y DIELÉCTRICOS "/>
    <n v="1"/>
    <n v="9100"/>
    <m/>
    <n v="3"/>
    <x v="1"/>
    <m/>
    <m/>
    <x v="1"/>
    <m/>
    <m/>
    <m/>
    <m/>
    <m/>
    <n v="0"/>
    <s v="ELIMINADO"/>
    <s v="32  0044"/>
    <m/>
    <m/>
    <m/>
    <m/>
  </r>
  <r>
    <x v="3"/>
    <m/>
    <n v="2251"/>
    <s v="SI"/>
    <s v="EQUIPO DE MEDICIÓN INTERFACIAL DE ACEITE DIELÉCTRICO126000"/>
    <s v="1210120147100110 "/>
    <n v="482430019"/>
    <s v="BIEN"/>
    <s v="Común"/>
    <x v="1"/>
    <s v="Normalizado"/>
    <s v="SUBASTA INVERSA ELECTRÓNICA"/>
    <s v="EQUIPO DE MEDICIÓN INTERFACIAL DE ACEITE DIELÉCTRICO"/>
    <n v="1"/>
    <m/>
    <m/>
    <n v="3"/>
    <x v="1"/>
    <m/>
    <m/>
    <x v="1"/>
    <m/>
    <m/>
    <m/>
    <m/>
    <m/>
    <n v="0"/>
    <s v="ELIMINADO"/>
    <s v="32  0044 138"/>
    <d v="2021-10-29T00:00:00"/>
    <m/>
    <m/>
    <m/>
  </r>
  <r>
    <x v="3"/>
    <m/>
    <n v="2252"/>
    <s v="SI"/>
    <s v="EQUIPO DE MEDICIÓN DFR EN ACEITE DIELÉCTRICO120000"/>
    <s v="1210120147100110 "/>
    <n v="482430019"/>
    <s v="BIEN"/>
    <s v="Especial"/>
    <x v="1"/>
    <m/>
    <s v="BIENES Y SERVICIOS ÚNICOS"/>
    <s v="EQUIPO DE MEDICIÓN DFR EN ACEITE DIELÉCTRICO"/>
    <n v="1"/>
    <n v="20000"/>
    <m/>
    <n v="3"/>
    <x v="1"/>
    <m/>
    <m/>
    <x v="1"/>
    <m/>
    <m/>
    <m/>
    <m/>
    <m/>
    <n v="0"/>
    <s v="ELIMINADO"/>
    <s v="32  0044"/>
    <m/>
    <m/>
    <m/>
    <m/>
  </r>
  <r>
    <x v="3"/>
    <m/>
    <n v="2254"/>
    <s v="SI"/>
    <s v="PALANCA TORCOMETRO DE 250 LB, MANDO 1 2Pulg..11350"/>
    <s v="1210120147100110 4100037 4210037 4300031 "/>
    <n v="731290611"/>
    <s v="BIEN"/>
    <s v="Común"/>
    <x v="1"/>
    <s v="Normalizado"/>
    <s v="ÍNFIMA CUANTÍA"/>
    <s v="PALANCA TORCOMETRO DE 250 LB, MANDO 1 2Pulg.."/>
    <n v="11"/>
    <n v="350"/>
    <m/>
    <s v="1, 2, 3"/>
    <x v="1"/>
    <m/>
    <m/>
    <x v="1"/>
    <m/>
    <m/>
    <m/>
    <m/>
    <m/>
    <n v="0"/>
    <s v="ELIMINADO"/>
    <n v="194"/>
    <m/>
    <m/>
    <m/>
    <m/>
  </r>
  <r>
    <x v="9"/>
    <m/>
    <n v="2255"/>
    <s v="NO"/>
    <s v="CONSTRUCCIÓN AGENCIA INTEGRAL DE ATENCIÓN AL CLIENTE Y RECAUDACIÓN EL CHACO1720000720000"/>
    <s v="121011814780195"/>
    <n v="545900912"/>
    <s v="OBRA"/>
    <s v="Común"/>
    <x v="1"/>
    <m/>
    <s v="COTIZACIÓN"/>
    <s v="CONSTRUCCIÓN AGENCIA INTEGRAL DE ATENCIÓN AL CLIENTE Y RECAUDACIÓN EL CHACO"/>
    <n v="1"/>
    <n v="499978.99"/>
    <n v="499978.99"/>
    <n v="3"/>
    <x v="2"/>
    <s v="MUÑOZ ANDREA"/>
    <n v="5610"/>
    <x v="7"/>
    <m/>
    <m/>
    <s v="Se solicita legalización el 10 de noviembre de 2021"/>
    <n v="1"/>
    <n v="499978.99"/>
    <n v="499978.99"/>
    <s v="MODIFICADO"/>
    <s v="233  0086 0120"/>
    <d v="2021-10-22T00:00:00"/>
    <m/>
    <m/>
    <m/>
  </r>
  <r>
    <x v="9"/>
    <m/>
    <n v="2256"/>
    <s v="SI"/>
    <s v="CONSTRUCCIÓN DE REDES DE MEDIO Y BAJO VOLTAJE, SUBTERRÁNEO DEL PRIMARIO 24C BARRIO: LA REPUBLICA, SECTOR: AV REPÚBLICA, AV AMAZONAS, AV MARIANA DE JESUS, AV 10 DE AGOSTO (CAROLINA 1)14946942,264946942,26"/>
    <s v="12103231212014045"/>
    <n v="542900122"/>
    <s v="OBRA"/>
    <s v="Común"/>
    <x v="1"/>
    <m/>
    <s v="LICITACIÓN"/>
    <s v="CONSTRUCCIÓN DE REDES DE MEDIO Y BAJO VOLTAJE, SUBTERRÁNEO DEL PRIMARIO 24C BARRIO: LA REPUBLICA, SECTOR: AV REPÚBLICA, AV AMAZONAS, AV MARIANA DE JESUS, AV 10 DE AGOSTO (CAROLINA 1)"/>
    <n v="1"/>
    <n v="4690986.63"/>
    <n v="4690986.63"/>
    <n v="3"/>
    <x v="2"/>
    <s v="LOPEZ PABLO"/>
    <n v="5598"/>
    <x v="5"/>
    <s v="5 nov 2021: se remite pliego a CT para aprobación y posterior solicitud de resolución de inicio"/>
    <m/>
    <s v="publicado 10/11/2021"/>
    <m/>
    <m/>
    <n v="0"/>
    <s v="MODIFICADO"/>
    <s v="210  0108"/>
    <d v="2021-10-21T00:00:00"/>
    <m/>
    <m/>
    <m/>
  </r>
  <r>
    <x v="9"/>
    <m/>
    <n v="2257"/>
    <s v="SI"/>
    <s v="MEJORAMIENTO DE LA CALIDAD DE LAS LÍNEAS DE 46 KV PLAYÓN - ESCUELA SUCRE – LA MARÍN; GRANDA CENTENO - PLATAFORMA - IÑAQUITO Y LT NORTE – RÍO COCA12250357,142250357,14"/>
    <s v="12103231212014007"/>
    <n v="542900111"/>
    <s v="OBRA"/>
    <s v="Común"/>
    <x v="1"/>
    <m/>
    <s v="LICITACIÓN"/>
    <s v="MEJORAMIENTO DE LA CALIDAD DE LAS LÍNEAS DE 46 KV PLAYÓN - ESCUELA SUCRE – LA MARÍN; GRANDA CENTENO - PLATAFORMA - IÑAQUITO Y LT NORTE – RÍO COCA"/>
    <n v="1"/>
    <n v="1969053.07"/>
    <n v="1969053.07"/>
    <n v="3"/>
    <x v="2"/>
    <s v="MANTILLA DANIEL"/>
    <n v="5597"/>
    <x v="3"/>
    <s v="5 nov 2021: se remite pliego a CT para aprobación y posterior solicitud de resolución de inicio"/>
    <m/>
    <s v="27 10 2021: Se solicita Informe de Pertinencia a Procuraduria_x000a_11/11/2021: Se publica en el portal de compras publicas"/>
    <m/>
    <m/>
    <n v="0"/>
    <s v="MODIFICADO"/>
    <s v="236 0108"/>
    <d v="2021-10-21T00:00:00"/>
    <m/>
    <m/>
    <m/>
  </r>
  <r>
    <x v="9"/>
    <m/>
    <n v="2258"/>
    <s v="SI"/>
    <s v="MANTENIMIENTO DE OBRAS CIVILES DE CENTRALES DE PROPIEDAD DE CENTRALES DE PROPIEDAD DE LA EEQ1400000400000"/>
    <s v="1210121147120290"/>
    <n v="532900011"/>
    <s v="OBRA"/>
    <s v="Común"/>
    <x v="1"/>
    <m/>
    <s v="COTIZACIÓN"/>
    <s v="MANTENIMIENTO DE OBRAS CIVILES DE CENTRALES DE PROPIEDAD DE CENTRALES DE PROPIEDAD DE LA EEQ"/>
    <n v="1"/>
    <n v="400000"/>
    <n v="400000"/>
    <n v="3"/>
    <x v="3"/>
    <s v="GUEVARA JOHANA"/>
    <n v="5383"/>
    <x v="3"/>
    <m/>
    <m/>
    <s v="26 oct: se reciben convalidaciones_x000a_9 nov: se envía informe de calificación a la CT con observaciones"/>
    <m/>
    <m/>
    <n v="0"/>
    <s v="MODIFICADO"/>
    <n v="7"/>
    <m/>
    <m/>
    <m/>
    <m/>
  </r>
  <r>
    <x v="9"/>
    <m/>
    <n v="2259"/>
    <s v="SI"/>
    <s v="CONSTRUCCIÓN DE ANCLAJES PARA TUBERÍA DE PRESIÓN EN CENTRALES HIDROÉLECTRICAS1201926201926"/>
    <s v="121011414710260"/>
    <n v="532900011"/>
    <s v="OBRA"/>
    <s v="Común"/>
    <x v="1"/>
    <m/>
    <s v="MENOR CUANTÍA"/>
    <s v="CONSTRUCCIÓN DE ANCLAJES PARA TUBERÍA DE PRESIÓN EN CENTRALES HIDROÉLECTRICAS"/>
    <n v="1"/>
    <n v="201926"/>
    <n v="201926"/>
    <s v="2, 3"/>
    <x v="2"/>
    <s v="HURTADO JOSE"/>
    <n v="5497"/>
    <x v="5"/>
    <m/>
    <m/>
    <s v="28 oct 2021: Elaboración Informe de Calificaición_x000a_11 nov 2021: Se remite informe de recomendación "/>
    <m/>
    <m/>
    <n v="0"/>
    <m/>
    <m/>
    <m/>
    <m/>
    <m/>
    <m/>
  </r>
  <r>
    <x v="9"/>
    <m/>
    <n v="2260"/>
    <s v="SI"/>
    <s v="CONSTRUCCIÓN DEL CERRAMIENTO DEL CENACE1194438194438"/>
    <s v="2000857"/>
    <n v="531290014"/>
    <s v="OBRA"/>
    <s v="Común"/>
    <x v="0"/>
    <m/>
    <s v="MENOR CUANTÍA"/>
    <s v="CONSTRUCCIÓN DEL CERRAMIENTO DEL CENACE"/>
    <n v="1"/>
    <n v="194438"/>
    <n v="194438"/>
    <s v="1, 2"/>
    <x v="2"/>
    <s v="GUEVARA JOHANA"/>
    <n v="5384"/>
    <x v="3"/>
    <m/>
    <m/>
    <s v="28 sep: se solicita legalizacion de contrato_x000a_28 oct: se recbe contrato legalizado, a espera de la notificación del anticipo por parte de la administradora de contrato para culminar el registro del contrato"/>
    <m/>
    <m/>
    <n v="0"/>
    <m/>
    <m/>
    <m/>
    <m/>
    <m/>
    <m/>
  </r>
  <r>
    <x v="9"/>
    <m/>
    <n v="2261"/>
    <s v="SI"/>
    <s v="EJECUCIÓN DE ESTUDIOS DE SUELOS  PARA VARIOS PROYECTOS DE LA EEQ16000060000"/>
    <s v="8100055"/>
    <n v="835620021"/>
    <s v="CONSULTORÍA"/>
    <s v="Común"/>
    <x v="0"/>
    <m/>
    <s v="LISTA CORTA"/>
    <s v="EJECUCIÓN DE ESTUDIOS DE SUELOS  PARA VARIOS PROYECTOS DE LA EEQ"/>
    <n v="1"/>
    <n v="64816.84"/>
    <n v="64816.84"/>
    <n v="3"/>
    <x v="1"/>
    <s v="LOPEZ PABLO"/>
    <n v="5630"/>
    <x v="7"/>
    <m/>
    <m/>
    <m/>
    <n v="1"/>
    <n v="64816.84"/>
    <n v="64816.84"/>
    <s v="MODIFICADO"/>
    <s v="193   0200"/>
    <d v="2021-11-16T00:00:00"/>
    <m/>
    <m/>
    <m/>
  </r>
  <r>
    <x v="9"/>
    <m/>
    <n v="2262"/>
    <s v="SI"/>
    <s v="CONSTRUCCIÓN DE OBRAS CIVILES PARA MITIGACIÓN AMBIENTAL EN EL ÁREA DE LA SUBESTACIÓN DE ELEVACIÓN DE121195,721195,7"/>
    <s v="121030714790460"/>
    <n v="532900011"/>
    <s v="OBRA"/>
    <s v="Común"/>
    <x v="1"/>
    <m/>
    <s v="MENOR CUANTÍA"/>
    <s v="CONSTRUCCIÓN DE OBRAS CIVILES PARA MITIGACIÓN AMBIENTAL EN EL ÁREA DE LA SUBESTACIÓN DE ELEVACIÓN DE"/>
    <n v="1"/>
    <n v="21195.7"/>
    <n v="21195.7"/>
    <s v="2, 3"/>
    <x v="2"/>
    <s v="TIPANTA TANIA"/>
    <n v="5545"/>
    <x v="7"/>
    <m/>
    <m/>
    <s v="25 oct 2021: Apertura de ofertas"/>
    <n v="1"/>
    <n v="21195.7"/>
    <n v="21195.7"/>
    <s v="MODIFICADO"/>
    <n v="236"/>
    <m/>
    <m/>
    <m/>
    <m/>
  </r>
  <r>
    <x v="9"/>
    <m/>
    <n v="2263"/>
    <s v="SI"/>
    <s v="CONSTRUCCION PRIMARIA EXPRESO SUBESTACIÓN 9 MIRAFLORES1248000"/>
    <s v="1210108147120170"/>
    <n v="542900122"/>
    <s v="OBRA"/>
    <s v="Común"/>
    <x v="1"/>
    <m/>
    <s v="COTIZACIÓN"/>
    <s v="CONSTRUCCION PRIMARIA EXPRESO SUBESTACIÓN 9 MIRAFLORES"/>
    <n v="1"/>
    <n v="248000"/>
    <m/>
    <s v="2, 3"/>
    <x v="1"/>
    <m/>
    <m/>
    <x v="1"/>
    <m/>
    <m/>
    <m/>
    <m/>
    <m/>
    <n v="0"/>
    <s v="ELIMINADO"/>
    <n v="91"/>
    <m/>
    <m/>
    <m/>
    <m/>
  </r>
  <r>
    <x v="9"/>
    <m/>
    <n v="2264"/>
    <s v="SI"/>
    <s v="CONSTRUCCION DE OBRA CIVIL Y_x000a_ELECTRICA PARA EL ALUMBRADO PUBLICO, VIAL EN EL CENTRO HISTORICO TERCERA ETAPA SOTERRAMIENTO IQUIQUE, EL DORADO1231530"/>
    <s v="1210116147120240"/>
    <n v="532900011"/>
    <s v="OBRA"/>
    <s v="Común"/>
    <x v="1"/>
    <m/>
    <s v="COTIZACIÓN"/>
    <s v="CONSTRUCCION DE OBRA CIVIL Y_x000a_ELECTRICA PARA EL ALUMBRADO PUBLICO, VIAL EN EL CENTRO HISTORICO TERCERA ETAPA SOTERRAMIENTO IQUIQUE, EL DORADO"/>
    <n v="1"/>
    <n v="231530"/>
    <m/>
    <n v="3"/>
    <x v="1"/>
    <m/>
    <m/>
    <x v="1"/>
    <m/>
    <m/>
    <m/>
    <m/>
    <m/>
    <n v="0"/>
    <s v="ELIMINADO"/>
    <n v="91"/>
    <m/>
    <m/>
    <m/>
    <m/>
  </r>
  <r>
    <x v="9"/>
    <m/>
    <n v="2265"/>
    <s v="SI"/>
    <s v="CONSULTORIA DEL SISTEMA HIDRÁULICO DE LAS CENTRALES GUANGOPOLOCUMBAYÁ-NAYÓN1150000"/>
    <s v="121032012120110"/>
    <s v="8313100121"/>
    <s v="CONSULTORÍA"/>
    <s v="Común"/>
    <x v="1"/>
    <m/>
    <s v="LISTA CORTA"/>
    <s v="CONSULTORIA DEL SISTEMA HIDRÁULICO DE LAS CENTRALES GUANGOPOLOCUMBAYÁ-NAYÓN"/>
    <n v="1"/>
    <n v="150000"/>
    <m/>
    <s v="1, 2"/>
    <x v="1"/>
    <m/>
    <m/>
    <x v="1"/>
    <m/>
    <m/>
    <m/>
    <m/>
    <m/>
    <n v="0"/>
    <s v="ELIMINADO"/>
    <s v="75 0007"/>
    <m/>
    <m/>
    <m/>
    <m/>
  </r>
  <r>
    <x v="9"/>
    <m/>
    <n v="2266"/>
    <s v="SI"/>
    <s v="CONSTRUCCIÓN DEL  CENTRO OPERATIVO VALLE DE LOS CHILLOS Y AGENCIA RUMIÑAHUI11371231"/>
    <s v="1210120147120280"/>
    <n v="541210015"/>
    <s v="OBRA"/>
    <s v="Común"/>
    <x v="1"/>
    <m/>
    <s v="LICITACIÓN"/>
    <s v="CONSTRUCCIÓN DEL  CENTRO OPERATIVO VALLE DE LOS CHILLOS Y AGENCIA RUMIÑAHUI"/>
    <n v="1"/>
    <n v="1371231"/>
    <m/>
    <n v="3"/>
    <x v="1"/>
    <m/>
    <m/>
    <x v="1"/>
    <m/>
    <m/>
    <m/>
    <m/>
    <m/>
    <n v="0"/>
    <s v="ELIMINADO"/>
    <n v="193"/>
    <m/>
    <m/>
    <m/>
    <m/>
  </r>
  <r>
    <x v="9"/>
    <m/>
    <n v="2267"/>
    <s v="SI"/>
    <s v="ADECUACIONES A LAS AGENCIAS DE ATENCIÓN AL CLIENTE Y RECAUDACIÓN GRUPO SUR1248000"/>
    <s v="1210123147120310"/>
    <n v="541210015"/>
    <s v="OBRA"/>
    <s v="Común"/>
    <x v="1"/>
    <m/>
    <s v="COTIZACIÓN"/>
    <s v="ADECUACIONES A LAS AGENCIAS DE ATENCIÓN AL CLIENTE Y RECAUDACIÓN GRUPO SUR"/>
    <n v="1"/>
    <n v="248000"/>
    <m/>
    <s v="2, 3"/>
    <x v="1"/>
    <m/>
    <m/>
    <x v="1"/>
    <m/>
    <m/>
    <m/>
    <m/>
    <m/>
    <n v="0"/>
    <s v="ELIMINADO"/>
    <n v="193"/>
    <m/>
    <m/>
    <m/>
    <m/>
  </r>
  <r>
    <x v="9"/>
    <m/>
    <n v="2268"/>
    <s v="SI"/>
    <s v="REMODELACIÓN DE AGENCIAS DE ATENCIÓN AL CLIENTE Y RECAUDACIÓN DE PROPIEDAD DE LA EEQ GRUPO 11400000"/>
    <s v="1210123147120310"/>
    <n v="541210015"/>
    <s v="OBRA"/>
    <s v="Común"/>
    <x v="1"/>
    <m/>
    <s v="COTIZACIÓN"/>
    <s v="REMODELACIÓN DE AGENCIAS DE ATENCIÓN AL CLIENTE Y RECAUDACIÓN DE PROPIEDAD DE LA EEQ GRUPO 1"/>
    <n v="1"/>
    <n v="400000"/>
    <m/>
    <s v="2, 3"/>
    <x v="1"/>
    <m/>
    <m/>
    <x v="1"/>
    <m/>
    <m/>
    <m/>
    <m/>
    <m/>
    <n v="0"/>
    <s v="ELIMINADO"/>
    <n v="193"/>
    <m/>
    <m/>
    <m/>
    <m/>
  </r>
  <r>
    <x v="9"/>
    <m/>
    <n v="2269"/>
    <s v="SI"/>
    <s v="REMODELACION DE INSTALACIONES MUSEO Y AGENCIA DE RECAUDACIÓN EN EL CENTRO HISTÓRICO12825756"/>
    <s v="1210122147120300"/>
    <n v="541210031"/>
    <s v="OBRA"/>
    <s v="Común"/>
    <x v="1"/>
    <m/>
    <s v="LICITACIÓN"/>
    <s v="REMODELACION DE INSTALACIONES MUSEO Y AGENCIA DE RECAUDACIÓN EN EL CENTRO HISTÓRICO"/>
    <n v="1"/>
    <n v="2825756"/>
    <m/>
    <n v="3"/>
    <x v="1"/>
    <m/>
    <m/>
    <x v="1"/>
    <m/>
    <m/>
    <m/>
    <m/>
    <m/>
    <n v="0"/>
    <s v="ELIMINADO"/>
    <n v="210"/>
    <m/>
    <m/>
    <m/>
    <m/>
  </r>
  <r>
    <x v="8"/>
    <m/>
    <n v="2270"/>
    <s v="NO"/>
    <s v="SOPORTE Y MANTENIMIENTO LICENCIAMIENTO ELA ARCGIS1123748,85123748,85"/>
    <s v="2500056"/>
    <s v="831600011"/>
    <s v="SERVICIO"/>
    <s v="Especial"/>
    <x v="0"/>
    <m/>
    <s v="BIENES Y SERVICIOS ÚNICOS"/>
    <s v="SOPORTE Y MANTENIMIENTO LICENCIAMIENTO ELA ARCGIS"/>
    <n v="1"/>
    <n v="123748.85"/>
    <n v="123748.85"/>
    <s v="1, 2"/>
    <x v="1"/>
    <m/>
    <m/>
    <x v="0"/>
    <m/>
    <m/>
    <m/>
    <m/>
    <m/>
    <n v="0"/>
    <m/>
    <m/>
    <m/>
    <m/>
    <m/>
    <m/>
  </r>
  <r>
    <x v="8"/>
    <m/>
    <n v="2271"/>
    <s v="NO"/>
    <s v="SERVICIO DE SISTEMA DE PUESTA A TIERRA PARA EQUIPOS DE TELECOMUNICACIONES1121405,76121405,76"/>
    <s v="2500059"/>
    <s v="841600015"/>
    <s v="SERVICIO"/>
    <s v="Común"/>
    <x v="0"/>
    <s v="Normalizado"/>
    <s v="SUBASTA INVERSA ELECTRÓNICA"/>
    <s v="SERVICIO DE SISTEMA DE PUESTA A TIERRA PARA EQUIPOS DE TELECOMUNICACIONES"/>
    <n v="1"/>
    <n v="121405.75999999999"/>
    <n v="121405.75999999999"/>
    <s v="1, 2"/>
    <x v="1"/>
    <m/>
    <m/>
    <x v="0"/>
    <m/>
    <m/>
    <m/>
    <m/>
    <m/>
    <n v="0"/>
    <m/>
    <m/>
    <m/>
    <m/>
    <m/>
    <m/>
  </r>
  <r>
    <x v="8"/>
    <m/>
    <n v="2272"/>
    <s v="NO"/>
    <s v="ENCUESTA PARA MEDIR EL GRADO DE SATISFACCIÓN DEL CONSUMIDOR DE LOS SERVICIOS QUE PRESTA LA EMPRESA E1116070116070"/>
    <s v="2400056"/>
    <s v="837000111"/>
    <s v="CONSULTORÍA"/>
    <s v="Común"/>
    <x v="0"/>
    <m/>
    <s v="LISTA CORTA"/>
    <s v="ENCUESTA PARA MEDIR EL GRADO DE SATISFACCIÓN DEL CONSUMIDOR DE LOS SERVICIOS QUE PRESTA LA EMPRESA E"/>
    <n v="1"/>
    <n v="116070"/>
    <n v="116070"/>
    <s v="2, 3"/>
    <x v="1"/>
    <m/>
    <m/>
    <x v="0"/>
    <m/>
    <m/>
    <m/>
    <m/>
    <m/>
    <n v="0"/>
    <m/>
    <m/>
    <m/>
    <m/>
    <m/>
    <m/>
  </r>
  <r>
    <x v="8"/>
    <m/>
    <n v="2273"/>
    <s v="NO"/>
    <s v="LICENCIA MICROSOFT WINDOWS 10 PROFESIONAL400250100000"/>
    <s v="2500056 "/>
    <s v="512900021"/>
    <s v="BIEN"/>
    <s v="Especial"/>
    <x v="0"/>
    <m/>
    <s v="CONTRATOS ENTRE ENTIDADES PÚBLICAS O SUS SUBSIDIARIAS"/>
    <s v="LICENCIA MICROSOFT WINDOWS 10 PROFESIONAL"/>
    <n v="400"/>
    <n v="250"/>
    <n v="100000"/>
    <s v="1, 2"/>
    <x v="1"/>
    <m/>
    <m/>
    <x v="0"/>
    <m/>
    <m/>
    <m/>
    <m/>
    <m/>
    <n v="0"/>
    <s v="MODIFICADO"/>
    <n v="78"/>
    <m/>
    <m/>
    <m/>
    <m/>
  </r>
  <r>
    <x v="8"/>
    <m/>
    <n v="2274"/>
    <s v="NO"/>
    <s v="LICENCIA ORACLE FORMS AND REPORTS COMPONENTES DE WEBLOGIC SUITE PROCES42415096600"/>
    <s v="2500056 "/>
    <s v="512900021"/>
    <s v="BIEN"/>
    <s v="Común"/>
    <x v="0"/>
    <s v="Normalizado"/>
    <s v="SUBASTA INVERSA ELECTRÓNICA"/>
    <s v="LICENCIA ORACLE FORMS AND REPORTS COMPONENTES DE WEBLOGIC SUITE PROCES"/>
    <n v="4"/>
    <n v="24150"/>
    <n v="96600"/>
    <s v="1, 2"/>
    <x v="1"/>
    <m/>
    <m/>
    <x v="0"/>
    <m/>
    <m/>
    <m/>
    <m/>
    <m/>
    <n v="0"/>
    <m/>
    <m/>
    <m/>
    <m/>
    <m/>
    <m/>
  </r>
  <r>
    <x v="8"/>
    <m/>
    <n v="2275"/>
    <s v="NO"/>
    <s v="SERVICIO DE INTERNET CORPORATIVO184554,484554,4"/>
    <n v="2500051"/>
    <n v="841600311"/>
    <s v="SERVICIO"/>
    <s v="Especial"/>
    <x v="0"/>
    <m/>
    <s v="CONTRATOS ENTRE ENTIDADES PÚBLICAS O SUS SUBSIDIARIAS"/>
    <s v="SERVICIO DE INTERNET CORPORATIVO"/>
    <n v="1"/>
    <n v="84554.4"/>
    <n v="84554.4"/>
    <n v="3"/>
    <x v="2"/>
    <s v="TIPANTA TANIA"/>
    <n v="5557"/>
    <x v="3"/>
    <m/>
    <m/>
    <s v="area requirente debe enviar documentación legalizada"/>
    <m/>
    <m/>
    <n v="0"/>
    <s v="INCLUSIÓN"/>
    <n v="84"/>
    <m/>
    <m/>
    <m/>
    <m/>
  </r>
  <r>
    <x v="8"/>
    <m/>
    <n v="2276"/>
    <s v="NO"/>
    <s v="LICENCIAS CAL PARA WINDOWS20004080000"/>
    <s v="2500056 "/>
    <s v="512900021"/>
    <s v="BIEN"/>
    <s v="Especial"/>
    <x v="0"/>
    <m/>
    <s v="BIENES Y SERVICIOS ÚNICOS"/>
    <s v="LICENCIAS CAL PARA WINDOWS"/>
    <n v="2000"/>
    <n v="40"/>
    <n v="80000"/>
    <s v="2, 3"/>
    <x v="1"/>
    <m/>
    <m/>
    <x v="0"/>
    <m/>
    <m/>
    <m/>
    <m/>
    <m/>
    <n v="0"/>
    <m/>
    <m/>
    <m/>
    <m/>
    <m/>
    <m/>
  </r>
  <r>
    <x v="8"/>
    <m/>
    <n v="2277"/>
    <s v="NO"/>
    <s v="SOLUCIÓN DE PERÍMETRO DEFINIDO POR SOFTWARE PARA EL ACCESO REMOTO SEG17350073500"/>
    <s v="1210127147100480 "/>
    <s v="512900021"/>
    <s v="BIEN"/>
    <s v="Común"/>
    <x v="1"/>
    <s v="Normalizado"/>
    <s v="SUBASTA INVERSA ELECTRÓNICA"/>
    <s v="SOLUCIÓN DE PERÍMETRO DEFINIDO POR SOFTWARE PARA EL ACCESO REMOTO SEG"/>
    <n v="1"/>
    <n v="73500"/>
    <n v="73500"/>
    <s v="2, 3"/>
    <x v="1"/>
    <m/>
    <m/>
    <x v="0"/>
    <m/>
    <m/>
    <m/>
    <m/>
    <m/>
    <n v="0"/>
    <m/>
    <m/>
    <m/>
    <m/>
    <m/>
    <m/>
  </r>
  <r>
    <x v="8"/>
    <m/>
    <n v="2278"/>
    <s v="NO"/>
    <s v="SERVICIOS DE MANTENIMIENTO Y SOPORTE TÉCNICO SISTEMA DE CCTV IP EEQ173008,973008,9"/>
    <s v="2500056"/>
    <s v="841600311"/>
    <s v="SERVICIO"/>
    <s v="Común"/>
    <x v="0"/>
    <s v="Normalizado"/>
    <s v="SUBASTA INVERSA ELECTRÓNICA"/>
    <s v="SERVICIOS DE MANTENIMIENTO Y SOPORTE TÉCNICO SISTEMA DE CCTV IP EEQ"/>
    <n v="1"/>
    <n v="73008.899999999994"/>
    <n v="73008.899999999994"/>
    <n v="3"/>
    <x v="2"/>
    <s v="LARCO DIMARY"/>
    <n v="5370"/>
    <x v="7"/>
    <m/>
    <m/>
    <s v="09 nov 2021; se envía pliego al área para aprobación, para luego solicitar resolución de inicio"/>
    <m/>
    <m/>
    <n v="0"/>
    <s v="MODIFICADO"/>
    <n v="81"/>
    <m/>
    <m/>
    <m/>
    <m/>
  </r>
  <r>
    <x v="8"/>
    <m/>
    <n v="2279"/>
    <s v="NO"/>
    <s v="LICENCIA ORACLE INTERNET DEVELOPER SUITE NAMED USER PLUS115832,1764153,87"/>
    <s v="2500056 "/>
    <s v="512900021"/>
    <s v="BIEN"/>
    <s v="Común"/>
    <x v="0"/>
    <s v="Normalizado"/>
    <s v="SUBASTA INVERSA ELECTRÓNICA"/>
    <s v="LICENCIA ORACLE INTERNET DEVELOPER SUITE NAMED USER PLUS"/>
    <n v="11"/>
    <n v="5832.17"/>
    <n v="64153.87"/>
    <s v="2, 3"/>
    <x v="1"/>
    <m/>
    <m/>
    <x v="0"/>
    <m/>
    <m/>
    <m/>
    <m/>
    <m/>
    <n v="0"/>
    <s v="MODIFICADO"/>
    <n v="76"/>
    <m/>
    <m/>
    <m/>
    <m/>
  </r>
  <r>
    <x v="8"/>
    <m/>
    <n v="2280"/>
    <s v="NO"/>
    <s v="LICENCIAS MICROSOFT PROJECT5078439200"/>
    <s v="2500056 "/>
    <s v="512900021"/>
    <s v="BIEN"/>
    <s v="Común"/>
    <x v="0"/>
    <s v="Normalizado"/>
    <s v="SUBASTA INVERSA ELECTRÓNICA"/>
    <s v="LICENCIAS MICROSOFT PROJECT"/>
    <n v="50"/>
    <n v="784"/>
    <m/>
    <n v="3"/>
    <x v="1"/>
    <m/>
    <m/>
    <x v="1"/>
    <m/>
    <m/>
    <m/>
    <m/>
    <m/>
    <n v="0"/>
    <s v="ELIMINADO"/>
    <n v="78"/>
    <m/>
    <m/>
    <m/>
    <m/>
  </r>
  <r>
    <x v="8"/>
    <m/>
    <n v="2281"/>
    <s v="NO"/>
    <s v="COMPUTADOR TODO EN UNO INTEL CORE i5 3.2 GHZ, 500GB 7200 RPM SATA, 8GB191190,2622614,94"/>
    <s v="5110037 "/>
    <s v="452300035"/>
    <s v="BIEN"/>
    <s v="Común"/>
    <x v="0"/>
    <s v="Normalizado"/>
    <s v="SUBASTA INVERSA ELECTRÓNICA"/>
    <s v="COMPUTADOR TODO EN UNO INTEL CORE i5 3.2 GHZ, 500GB 7200 RPM SATA, 8GB"/>
    <n v="19"/>
    <n v="1190.26"/>
    <n v="22614.94"/>
    <s v="1, 2"/>
    <x v="1"/>
    <m/>
    <m/>
    <x v="0"/>
    <m/>
    <m/>
    <m/>
    <m/>
    <m/>
    <n v="0"/>
    <m/>
    <m/>
    <m/>
    <m/>
    <m/>
    <m/>
  </r>
  <r>
    <x v="8"/>
    <m/>
    <n v="2282"/>
    <s v="NO"/>
    <s v="SOPORTE ORACLE FORMS AND REPORTS COMPONENTES DE WEBLOGIC SUITE PROCESSOR12125221252"/>
    <s v="2500056"/>
    <s v="733100011"/>
    <s v="SERVICIO"/>
    <s v="Común"/>
    <x v="0"/>
    <s v="Normalizado"/>
    <s v="SUBASTA INVERSA ELECTRÓNICA"/>
    <s v="SOPORTE ORACLE FORMS AND REPORTS COMPONENTES DE WEBLOGIC SUITE PROCESSOR"/>
    <n v="1"/>
    <n v="21252"/>
    <n v="21252"/>
    <s v="1, 2"/>
    <x v="1"/>
    <m/>
    <m/>
    <x v="0"/>
    <m/>
    <m/>
    <m/>
    <m/>
    <m/>
    <n v="0"/>
    <m/>
    <m/>
    <m/>
    <m/>
    <m/>
    <m/>
  </r>
  <r>
    <x v="8"/>
    <m/>
    <n v="2283"/>
    <s v="NO"/>
    <s v="IMPRESORA LASER MULTIFUNCION, SCANNER, COPIADORA, 50   55 PMM, PAPEL A28232,4816464,96"/>
    <s v="1210120147100110 "/>
    <n v="4516003111"/>
    <s v="BIEN"/>
    <s v="Común"/>
    <x v="1"/>
    <s v="Normalizado"/>
    <s v="SUBASTA INVERSA ELECTRÓNICA"/>
    <s v="IMPRESORA LASER MULTIFUNCION, SCANNER, COPIADORA, 50   55 PMM, PAPEL A"/>
    <n v="2"/>
    <n v="8232.48"/>
    <n v="16464.96"/>
    <s v="2, 3"/>
    <x v="1"/>
    <m/>
    <m/>
    <x v="0"/>
    <m/>
    <m/>
    <m/>
    <m/>
    <m/>
    <n v="0"/>
    <m/>
    <m/>
    <m/>
    <m/>
    <m/>
    <m/>
  </r>
  <r>
    <x v="8"/>
    <m/>
    <n v="2284"/>
    <s v="NO"/>
    <s v="SOFTWARE DIGSILENT MODULO  ANÀLISIS DE CONFIABILIDAD DE SEP11500015000"/>
    <s v="2500056 "/>
    <s v="512900021"/>
    <s v="BIEN"/>
    <s v="Especial"/>
    <x v="0"/>
    <m/>
    <s v="BIENES Y SERVICIOS ÚNICOS"/>
    <s v="SOFTWARE DIGSILENT MODULO  ANÀLISIS DE CONFIABILIDAD DE SEP"/>
    <n v="1"/>
    <n v="15000"/>
    <n v="15000"/>
    <s v="2, 3"/>
    <x v="1"/>
    <m/>
    <m/>
    <x v="0"/>
    <m/>
    <m/>
    <m/>
    <m/>
    <m/>
    <n v="0"/>
    <m/>
    <m/>
    <m/>
    <m/>
    <m/>
    <m/>
  </r>
  <r>
    <x v="8"/>
    <m/>
    <n v="2285"/>
    <s v="NO"/>
    <s v="SOFTWARE DIGSILENT MODULO HERRAMIENTAS DE RED DE TRANSMISIÒN Y CURVAS 11500015000"/>
    <s v="2500056 "/>
    <s v="512900021"/>
    <s v="BIEN"/>
    <s v="Especial"/>
    <x v="0"/>
    <m/>
    <s v="BIENES Y SERVICIOS ÚNICOS"/>
    <s v="SOFTWARE DIGSILENT MODULO HERRAMIENTAS DE RED DE TRANSMISIÒN Y CURVAS "/>
    <n v="1"/>
    <n v="15000"/>
    <n v="15000"/>
    <s v="2, 3"/>
    <x v="1"/>
    <m/>
    <m/>
    <x v="0"/>
    <m/>
    <m/>
    <m/>
    <m/>
    <m/>
    <n v="0"/>
    <m/>
    <m/>
    <m/>
    <m/>
    <m/>
    <m/>
  </r>
  <r>
    <x v="8"/>
    <m/>
    <n v="2286"/>
    <s v="NO"/>
    <s v="SOPORTE ORACLE INTERNET DEVELOPER SUITE NAMED USER PLUS114035,3814035,38"/>
    <s v="2500056"/>
    <s v="733100011"/>
    <s v="SERVICIO"/>
    <s v="Común"/>
    <x v="0"/>
    <s v="Normalizado"/>
    <s v="SUBASTA INVERSA ELECTRÓNICA"/>
    <s v="SOPORTE ORACLE INTERNET DEVELOPER SUITE NAMED USER PLUS"/>
    <n v="1"/>
    <n v="14035.38"/>
    <n v="14035.38"/>
    <s v="2, 3"/>
    <x v="1"/>
    <m/>
    <m/>
    <x v="0"/>
    <m/>
    <m/>
    <m/>
    <m/>
    <m/>
    <n v="0"/>
    <s v="MODIFICADO"/>
    <n v="76"/>
    <m/>
    <m/>
    <m/>
    <m/>
  </r>
  <r>
    <x v="8"/>
    <m/>
    <n v="2287"/>
    <s v="NO"/>
    <s v="SERVICIO DE MANTENIMIENTO DE EQUIPOS COMPUTACIONALES PORTÁTILES DE 12.5 PULG192709270"/>
    <s v="2500059"/>
    <s v="871300011"/>
    <s v="SERVICIO"/>
    <s v="Común"/>
    <x v="0"/>
    <s v="Normalizado"/>
    <s v="SUBASTA INVERSA ELECTRÓNICA"/>
    <s v="SERVICIO DE MANTENIMIENTO DE EQUIPOS COMPUTACIONALES PORTÁTILES DE 12.5 PULG"/>
    <n v="1"/>
    <n v="9270"/>
    <n v="9270"/>
    <s v="2, 3"/>
    <x v="1"/>
    <m/>
    <m/>
    <x v="0"/>
    <m/>
    <m/>
    <m/>
    <m/>
    <m/>
    <n v="0"/>
    <m/>
    <m/>
    <m/>
    <m/>
    <m/>
    <m/>
  </r>
  <r>
    <x v="8"/>
    <m/>
    <n v="2288"/>
    <s v="NO"/>
    <s v="LICENCIA ORACLE FORMS AND REPORTS COMPONENTES DE WEBLOGIC SUITE  NAMED154837245"/>
    <s v="2500056 "/>
    <s v="512900021"/>
    <s v="BIEN"/>
    <s v="Común"/>
    <x v="0"/>
    <s v="Normalizado"/>
    <s v="SUBASTA INVERSA ELECTRÓNICA"/>
    <s v="LICENCIA ORACLE FORMS AND REPORTS COMPONENTES DE WEBLOGIC SUITE  NAMED"/>
    <n v="15"/>
    <n v="483"/>
    <n v="7245"/>
    <s v="1, 2"/>
    <x v="1"/>
    <m/>
    <m/>
    <x v="0"/>
    <m/>
    <m/>
    <m/>
    <m/>
    <m/>
    <n v="0"/>
    <m/>
    <m/>
    <m/>
    <m/>
    <m/>
    <m/>
  </r>
  <r>
    <x v="8"/>
    <m/>
    <n v="2289"/>
    <s v="NO"/>
    <s v="COMPUTADOR PORTATIL INTEL CORE I7, 2.9 GHZ, DD 500 GB, PANTALLA 14Pulg. LC416006400"/>
    <s v="1210120147100110 "/>
    <n v="452200016"/>
    <s v="BIEN"/>
    <s v="Común"/>
    <x v="1"/>
    <s v="Normalizado"/>
    <s v="ÍNFIMA CUANTÍA"/>
    <s v="COMPUTADOR PORTATIL INTEL CORE I7, 2.9 GHZ, DD 500 GB, PANTALLA 14Pulg. LC"/>
    <n v="4"/>
    <n v="1600"/>
    <n v="6400"/>
    <s v="2, 3"/>
    <x v="1"/>
    <m/>
    <m/>
    <x v="0"/>
    <m/>
    <m/>
    <m/>
    <m/>
    <m/>
    <n v="0"/>
    <m/>
    <m/>
    <m/>
    <m/>
    <m/>
    <m/>
  </r>
  <r>
    <x v="8"/>
    <m/>
    <n v="2290"/>
    <s v="NO"/>
    <s v="MONITOR302106300"/>
    <s v="1210120147100110 "/>
    <n v="452900015"/>
    <s v="BIEN"/>
    <s v="Común"/>
    <x v="1"/>
    <s v="Normalizado"/>
    <s v="ÍNFIMA CUANTÍA"/>
    <s v="MONITOR"/>
    <n v="30"/>
    <n v="210"/>
    <n v="6300"/>
    <n v="3"/>
    <x v="1"/>
    <m/>
    <m/>
    <x v="0"/>
    <m/>
    <m/>
    <m/>
    <m/>
    <m/>
    <n v="0"/>
    <s v="MODIFICADO"/>
    <n v="81"/>
    <m/>
    <m/>
    <m/>
    <m/>
  </r>
  <r>
    <x v="8"/>
    <m/>
    <n v="2291"/>
    <s v="NO"/>
    <s v="LICENCIAS MICROSOFT ACCESS173505950"/>
    <s v="2500056 "/>
    <s v="512900021"/>
    <s v="BIEN"/>
    <s v="Especial"/>
    <x v="0"/>
    <m/>
    <s v="BIENES Y SERVICIOS ÚNICOS"/>
    <s v="LICENCIAS MICROSOFT ACCESS"/>
    <n v="17"/>
    <n v="350"/>
    <n v="5950"/>
    <s v="2, 3"/>
    <x v="1"/>
    <m/>
    <m/>
    <x v="0"/>
    <m/>
    <m/>
    <m/>
    <m/>
    <m/>
    <n v="0"/>
    <m/>
    <m/>
    <m/>
    <m/>
    <m/>
    <m/>
  </r>
  <r>
    <x v="8"/>
    <m/>
    <n v="2292"/>
    <s v="NO"/>
    <s v="LAPTOP INTEL® CORE™ I7   5500U  PROCESADOR  4M CACHE UP TO  3.00 GHz 414005600"/>
    <s v="5110037 "/>
    <s v="452200016"/>
    <s v="BIEN"/>
    <s v="Común"/>
    <x v="0"/>
    <s v="Normalizado"/>
    <s v="ÍNFIMA CUANTÍA"/>
    <s v="LAPTOP INTEL® CORE™ I7   5500U  PROCESADOR  4M CACHE UP TO  3.00 GHz "/>
    <n v="4"/>
    <n v="1400"/>
    <n v="5600"/>
    <s v="1, 2"/>
    <x v="1"/>
    <m/>
    <m/>
    <x v="0"/>
    <m/>
    <m/>
    <m/>
    <m/>
    <m/>
    <n v="0"/>
    <m/>
    <m/>
    <m/>
    <m/>
    <m/>
    <m/>
  </r>
  <r>
    <x v="8"/>
    <m/>
    <n v="2293"/>
    <s v="NO"/>
    <s v="LICENCIA FLOTANTE DE ENTERPRISE ARCHITECT EDICIÓN CORPORATIVA12352,84233,6"/>
    <s v="2500056 "/>
    <s v="5129000112"/>
    <s v="BIEN"/>
    <s v="Común"/>
    <x v="0"/>
    <s v="Normalizado"/>
    <s v="ÍNFIMA CUANTÍA"/>
    <s v="LICENCIA FLOTANTE DE ENTERPRISE ARCHITECT EDICIÓN CORPORATIVA"/>
    <n v="12"/>
    <n v="352.8"/>
    <n v="4233.6000000000004"/>
    <s v="1, 2"/>
    <x v="1"/>
    <m/>
    <m/>
    <x v="0"/>
    <m/>
    <m/>
    <m/>
    <m/>
    <m/>
    <n v="0"/>
    <m/>
    <m/>
    <m/>
    <m/>
    <m/>
    <m/>
  </r>
  <r>
    <x v="8"/>
    <m/>
    <n v="2294"/>
    <s v="NO"/>
    <s v="LICENCIAS WEBEX TEAMS140004000"/>
    <s v="2500056 "/>
    <s v="512900021"/>
    <s v="BIEN"/>
    <s v="Especial"/>
    <x v="0"/>
    <m/>
    <s v="BIENES Y SERVICIOS ÚNICOS"/>
    <s v="LICENCIAS WEBEX TEAMS"/>
    <n v="1"/>
    <n v="4000"/>
    <n v="4000"/>
    <s v="1, 2"/>
    <x v="1"/>
    <m/>
    <m/>
    <x v="0"/>
    <m/>
    <m/>
    <m/>
    <m/>
    <m/>
    <n v="0"/>
    <m/>
    <m/>
    <m/>
    <m/>
    <m/>
    <m/>
  </r>
  <r>
    <x v="8"/>
    <m/>
    <n v="2295"/>
    <s v="NO"/>
    <s v="SOPORTE Y MANTENIMIENTO DE LICENCIAS ARCFM13925,433925,43"/>
    <s v="2500056"/>
    <s v="733100011"/>
    <s v="SERVICIO"/>
    <s v="Especial"/>
    <x v="0"/>
    <m/>
    <s v="BIENES Y SERVICIOS ÚNICOS"/>
    <s v="SOPORTE Y MANTENIMIENTO DE LICENCIAS ARCFM"/>
    <n v="1"/>
    <n v="3925.43"/>
    <n v="3925.43"/>
    <n v="3"/>
    <x v="1"/>
    <m/>
    <m/>
    <x v="0"/>
    <m/>
    <m/>
    <m/>
    <m/>
    <m/>
    <n v="0"/>
    <m/>
    <m/>
    <m/>
    <m/>
    <m/>
    <m/>
  </r>
  <r>
    <x v="8"/>
    <m/>
    <n v="2296"/>
    <s v="NO"/>
    <s v="LICENCIAMIENTO MICROSOFT VISUAL ESTUDIO ULTIMA VERSION136003600"/>
    <s v="2500056"/>
    <s v="8621001119"/>
    <s v="SERVICIO"/>
    <s v="Común"/>
    <x v="0"/>
    <s v="Normalizado"/>
    <s v="ÍNFIMA CUANTÍA"/>
    <s v="LICENCIAMIENTO MICROSOFT VISUAL ESTUDIO ULTIMA VERSION"/>
    <n v="1"/>
    <n v="3600"/>
    <n v="3600"/>
    <s v="2, 3"/>
    <x v="1"/>
    <m/>
    <m/>
    <x v="0"/>
    <m/>
    <m/>
    <m/>
    <m/>
    <m/>
    <n v="0"/>
    <m/>
    <m/>
    <m/>
    <m/>
    <m/>
    <m/>
  </r>
  <r>
    <x v="8"/>
    <m/>
    <n v="2297"/>
    <s v="NO"/>
    <s v="TRANSFERENCIA DE CONOCIMIENTO DEL LICENCIAMIENTO ELA ARCFM13489,263489,26"/>
    <s v="2500056"/>
    <s v="733100011"/>
    <s v="SERVICIO"/>
    <s v="Especial"/>
    <x v="0"/>
    <m/>
    <s v="BIENES Y SERVICIOS ÚNICOS"/>
    <s v="TRANSFERENCIA DE CONOCIMIENTO DEL LICENCIAMIENTO ELA ARCFM"/>
    <n v="1"/>
    <n v="3489.26"/>
    <n v="3489.26"/>
    <n v="3"/>
    <x v="1"/>
    <m/>
    <m/>
    <x v="0"/>
    <m/>
    <m/>
    <m/>
    <m/>
    <m/>
    <n v="0"/>
    <m/>
    <m/>
    <m/>
    <m/>
    <m/>
    <m/>
  </r>
  <r>
    <x v="8"/>
    <m/>
    <n v="2298"/>
    <s v="NO"/>
    <s v="LICENCIAMIENTO MANEJADOR DE SQL  PL SQL DEVELOPER131363136"/>
    <s v="2500056 "/>
    <s v="512900021"/>
    <s v="BIEN"/>
    <s v="Común"/>
    <x v="0"/>
    <s v="Normalizado"/>
    <s v="ÍNFIMA CUANTÍA"/>
    <s v="LICENCIAMIENTO MANEJADOR DE SQL  PL SQL DEVELOPER"/>
    <n v="1"/>
    <n v="3136"/>
    <n v="3136"/>
    <s v="1, 2"/>
    <x v="1"/>
    <m/>
    <m/>
    <x v="0"/>
    <m/>
    <m/>
    <m/>
    <m/>
    <m/>
    <n v="0"/>
    <m/>
    <m/>
    <m/>
    <m/>
    <m/>
    <m/>
  </r>
  <r>
    <x v="8"/>
    <m/>
    <n v="2299"/>
    <s v="NO"/>
    <s v="SOPORTE ORACLE FORMS AND REPORTS COMPONENTES DE WEBLOGIC SUITE  NAMED USER PLUS11593,911593,91"/>
    <s v="2500056"/>
    <s v="733100011"/>
    <s v="SERVICIO"/>
    <s v="Común"/>
    <x v="0"/>
    <s v="Normalizado"/>
    <s v="ÍNFIMA CUANTÍA"/>
    <s v="SOPORTE ORACLE FORMS AND REPORTS COMPONENTES DE WEBLOGIC SUITE  NAMED USER PLUS"/>
    <n v="1"/>
    <n v="1593.91"/>
    <n v="1593.91"/>
    <s v="1, 2"/>
    <x v="1"/>
    <m/>
    <m/>
    <x v="0"/>
    <m/>
    <m/>
    <m/>
    <m/>
    <m/>
    <n v="0"/>
    <m/>
    <m/>
    <m/>
    <m/>
    <m/>
    <m/>
  </r>
  <r>
    <x v="8"/>
    <m/>
    <n v="2300"/>
    <s v="NO"/>
    <s v="TELEFONO IP, 2 PUERTOS, DISPLAY MONOCROMATICO, PRESENTA EXTENSION Y NO2399,84799,68"/>
    <s v="1210120147100110"/>
    <s v="472200415"/>
    <s v="BIEN"/>
    <s v="Común"/>
    <x v="0"/>
    <s v="Normalizado"/>
    <s v="SUBASTA INVERSA ELECTRÓNICA"/>
    <s v="TELEFONO IP, 2 PUERTOS, DISPLAY MONOCROMATICO, PRESENTA EXTENSION Y NO"/>
    <n v="40"/>
    <n v="415"/>
    <n v="16600"/>
    <n v="3"/>
    <x v="1"/>
    <s v="GUEVARA JOHANA"/>
    <n v="23048"/>
    <x v="2"/>
    <m/>
    <m/>
    <m/>
    <m/>
    <m/>
    <n v="0"/>
    <s v="MODIFICADO"/>
    <n v="238"/>
    <m/>
    <m/>
    <m/>
    <m/>
  </r>
  <r>
    <x v="8"/>
    <m/>
    <n v="2300"/>
    <s v="NO"/>
    <s v="TELEFONO IP, 2 PUERTOS, DISPLAY MONOCROMATICO, PRESENTA EXTENSION Y NO2399,84799,68"/>
    <s v="1210120147100110 "/>
    <n v="472200415"/>
    <s v="BIEN"/>
    <s v="Común"/>
    <x v="1"/>
    <s v="Normalizado"/>
    <s v="ÍNFIMA CUANTÍA"/>
    <s v="TELEFONO IP, 2 PUERTOS, DISPLAY MONOCROMATICO, PRESENTA EXTENSION Y NO"/>
    <n v="2"/>
    <n v="399.84"/>
    <n v="799.68"/>
    <s v="2, 3"/>
    <x v="1"/>
    <m/>
    <m/>
    <x v="0"/>
    <m/>
    <m/>
    <m/>
    <m/>
    <m/>
    <n v="0"/>
    <m/>
    <m/>
    <m/>
    <m/>
    <m/>
    <m/>
  </r>
  <r>
    <x v="8"/>
    <m/>
    <n v="2301"/>
    <s v="NO"/>
    <s v="MANTENIMIENTO PREVENTIVO DE IMPRESORA MATRICIAL1500500"/>
    <s v="2500059"/>
    <n v="871300011"/>
    <s v="SERVICIO"/>
    <s v="Común"/>
    <x v="0"/>
    <m/>
    <s v="ÍNFIMA CUANTÍA"/>
    <s v="MANTENIMIENTO PREVENTIVO DE IMPRESORA MATRICIAL"/>
    <s v="1"/>
    <n v="500"/>
    <n v="500"/>
    <n v="3"/>
    <x v="2"/>
    <s v="URBANO MARGARITA"/>
    <n v="22948"/>
    <x v="3"/>
    <m/>
    <m/>
    <s v="ADJUDICADO - INFIMA"/>
    <m/>
    <m/>
    <n v="0"/>
    <s v="MODIFICADO"/>
    <s v="78  0081"/>
    <m/>
    <m/>
    <m/>
    <m/>
  </r>
  <r>
    <x v="8"/>
    <m/>
    <n v="2302"/>
    <s v="NO"/>
    <s v="SERVICIO DE INSTALACION DE TORRE VENTADA PARA ANTENAS EN SITIOS DE REPETICIÓN14000"/>
    <s v="2500053 2500056"/>
    <s v="542900226"/>
    <s v="SERVICIO"/>
    <s v="Común"/>
    <x v="0"/>
    <s v="Normalizado"/>
    <s v="ÍNFIMA CUANTÍA"/>
    <s v="SERVICIO DE INSTALACION DE TORRE VENTADA PARA ANTENAS EN SITIOS DE REPETICIÓN"/>
    <n v="1"/>
    <n v="4000"/>
    <m/>
    <s v="1, 2, 3"/>
    <x v="1"/>
    <m/>
    <m/>
    <x v="1"/>
    <m/>
    <m/>
    <m/>
    <m/>
    <m/>
    <n v="0"/>
    <s v="MODIFICADO"/>
    <n v="19"/>
    <m/>
    <m/>
    <m/>
    <m/>
  </r>
  <r>
    <x v="8"/>
    <m/>
    <n v="2303"/>
    <s v="NO"/>
    <s v="MÓDULO DE ANÁLISIS TÉCNICO ECONÓMICO DE CYME TEA31225"/>
    <s v="2500056 "/>
    <s v="512900021"/>
    <s v="BIEN"/>
    <s v="Especial"/>
    <x v="0"/>
    <m/>
    <s v="BIENES Y SERVICIOS ÚNICOS"/>
    <s v="MÓDULO DE ANÁLISIS TÉCNICO ECONÓMICO DE CYME TEA"/>
    <n v="3"/>
    <n v="1225"/>
    <m/>
    <s v="2, 3"/>
    <x v="1"/>
    <m/>
    <m/>
    <x v="1"/>
    <m/>
    <m/>
    <m/>
    <m/>
    <m/>
    <n v="0"/>
    <s v="ELIMINADO"/>
    <n v="161"/>
    <m/>
    <m/>
    <m/>
    <m/>
  </r>
  <r>
    <x v="8"/>
    <m/>
    <n v="2304"/>
    <s v="NO"/>
    <s v="CYME FORECASTER PRONOSTICADOR DE REDES19500"/>
    <s v="2500056 "/>
    <s v="512900021"/>
    <s v="BIEN"/>
    <s v="Especial"/>
    <x v="0"/>
    <m/>
    <s v="BIENES Y SERVICIOS ÚNICOS"/>
    <s v="CYME FORECASTER PRONOSTICADOR DE REDES"/>
    <n v="1"/>
    <n v="9500"/>
    <m/>
    <s v="2, 3"/>
    <x v="1"/>
    <m/>
    <m/>
    <x v="1"/>
    <m/>
    <m/>
    <m/>
    <m/>
    <m/>
    <n v="0"/>
    <s v="ELIMINADO"/>
    <n v="161"/>
    <m/>
    <m/>
    <m/>
    <m/>
  </r>
  <r>
    <x v="8"/>
    <m/>
    <n v="2305"/>
    <s v="NO"/>
    <s v="CYME ICA ANÁLISIS DE CAPACIDAD DE INTEGRACIÓN23500"/>
    <s v="2500056 "/>
    <s v="512900021"/>
    <s v="BIEN"/>
    <s v="Especial"/>
    <x v="0"/>
    <m/>
    <s v="BIENES Y SERVICIOS ÚNICOS"/>
    <s v="CYME ICA ANÁLISIS DE CAPACIDAD DE INTEGRACIÓN"/>
    <n v="2"/>
    <n v="3500"/>
    <m/>
    <s v="2, 3"/>
    <x v="1"/>
    <m/>
    <m/>
    <x v="1"/>
    <m/>
    <m/>
    <m/>
    <m/>
    <m/>
    <n v="0"/>
    <s v="ELIMINADO"/>
    <n v="161"/>
    <m/>
    <m/>
    <m/>
    <m/>
  </r>
  <r>
    <x v="8"/>
    <m/>
    <n v="2306"/>
    <s v="NO"/>
    <s v="CYMCAP OPTIMIZADOR DE BANCO DE DUCTOS14025"/>
    <s v="2500056 "/>
    <s v="512900021"/>
    <s v="BIEN"/>
    <s v="Especial"/>
    <x v="0"/>
    <m/>
    <s v="BIENES Y SERVICIOS ÚNICOS"/>
    <s v="CYMCAP OPTIMIZADOR DE BANCO DE DUCTOS"/>
    <n v="1"/>
    <n v="4025"/>
    <m/>
    <s v="2, 3"/>
    <x v="1"/>
    <m/>
    <m/>
    <x v="1"/>
    <m/>
    <m/>
    <m/>
    <m/>
    <m/>
    <n v="0"/>
    <s v="ELIMINADO"/>
    <n v="161"/>
    <m/>
    <m/>
    <m/>
    <m/>
  </r>
  <r>
    <x v="8"/>
    <m/>
    <n v="2307"/>
    <s v="NO"/>
    <s v="CYMCAP MÚLTIPLES BANCOS DE DUCTOS17475"/>
    <s v="2500056 "/>
    <s v="512900021"/>
    <s v="BIEN"/>
    <s v="Especial"/>
    <x v="0"/>
    <m/>
    <s v="BIENES Y SERVICIOS ÚNICOS"/>
    <s v="CYMCAP MÚLTIPLES BANCOS DE DUCTOS"/>
    <n v="1"/>
    <n v="7475"/>
    <m/>
    <s v="2, 3"/>
    <x v="1"/>
    <m/>
    <m/>
    <x v="1"/>
    <m/>
    <m/>
    <m/>
    <m/>
    <m/>
    <n v="0"/>
    <s v="ELIMINADO"/>
    <n v="161"/>
    <m/>
    <m/>
    <m/>
    <m/>
  </r>
  <r>
    <x v="8"/>
    <m/>
    <n v="2308"/>
    <s v="SI"/>
    <s v="ADQUISICIÓN DE UN GRUPO ELECTRÓGENO MÓVIL DE 2 MVA CON TRANSFORMADOR115000001500000"/>
    <s v="1210124147120320"/>
    <n v="461131011"/>
    <s v="BIEN"/>
    <s v="Común"/>
    <x v="1"/>
    <s v="Normalizado"/>
    <s v="LICITACIÓN"/>
    <s v="ADQUISICIÓN DE UN GRUPO ELECTRÓGENO MÓVIL DE 2 MVA CON TRANSFORMADOR"/>
    <s v="1"/>
    <n v="1658016.51"/>
    <n v="1658016.51"/>
    <n v="3"/>
    <x v="2"/>
    <s v="ANDRADE OLGA"/>
    <n v="22595"/>
    <x v="4"/>
    <m/>
    <m/>
    <s v="Desierto"/>
    <m/>
    <m/>
    <n v="0"/>
    <s v="MODIFICADO"/>
    <s v="57  0260"/>
    <d v="2021-12-02T00:00:00"/>
    <m/>
    <m/>
    <m/>
  </r>
  <r>
    <x v="8"/>
    <m/>
    <n v="2309"/>
    <s v="SI"/>
    <s v="SERVICIO DE IMPRESIÓN, FOTOCOPIADO Y ESCANEADO DE DOCUMENTOS1900000900000"/>
    <s v="2500056"/>
    <n v="838200112"/>
    <s v="SERVICIO"/>
    <s v="Común"/>
    <x v="0"/>
    <s v="Normalizado"/>
    <s v="SUBASTA INVERSA ELECTRÓNICA"/>
    <s v="SERVICIO DE IMPRESIÓN, FOTOCOPIADO Y ESCANEADO DE DOCUMENTOS"/>
    <s v="1"/>
    <n v="900000"/>
    <n v="900000"/>
    <s v="1, 2"/>
    <x v="2"/>
    <s v="URBANO MARGARITA"/>
    <n v="5341"/>
    <x v="3"/>
    <m/>
    <m/>
    <s v="Ejecución de contrato"/>
    <m/>
    <m/>
    <n v="0"/>
    <s v="INCLUSIÓN"/>
    <n v="31"/>
    <m/>
    <m/>
    <m/>
    <m/>
  </r>
  <r>
    <x v="8"/>
    <m/>
    <n v="2310"/>
    <s v="SI"/>
    <s v="SWITCH ADMINISTRABLE CAPA 2 DE 48 PUERTOS POE GIGABIT ETHERNET485175,08248403,84"/>
    <s v="121011514790550 "/>
    <s v="472110215"/>
    <s v="BIEN"/>
    <s v="Común"/>
    <x v="1"/>
    <s v="No Normalizado"/>
    <s v="LICITACIÓN"/>
    <s v="SWITCH ADMINISTRABLE CAPA 2 DE 48 PUERTOS POE GIGABIT ETHERNET"/>
    <n v="48"/>
    <n v="5175.08"/>
    <m/>
    <n v="3"/>
    <x v="2"/>
    <m/>
    <m/>
    <x v="1"/>
    <m/>
    <m/>
    <m/>
    <m/>
    <m/>
    <n v="0"/>
    <s v="ELIMINADO"/>
    <s v="77 0019  0181"/>
    <d v="2021-11-08T00:00:00"/>
    <m/>
    <m/>
    <m/>
  </r>
  <r>
    <x v="8"/>
    <m/>
    <n v="2311"/>
    <s v="SI"/>
    <s v="COMPUTADOR PORTÁTIL DE CAMPO1002200220000"/>
    <s v="1210120147100110 "/>
    <s v="452200016"/>
    <s v="BIEN"/>
    <s v="Común"/>
    <x v="1"/>
    <s v="Normalizado"/>
    <s v="SUBASTA INVERSA ELECTRÓNICA"/>
    <s v="COMPUTADOR PORTÁTIL DE CAMPO"/>
    <n v="100"/>
    <n v="2038.57"/>
    <n v="203857"/>
    <n v="3"/>
    <x v="2"/>
    <s v="GUEVARA JOHANA"/>
    <n v="22968"/>
    <x v="3"/>
    <m/>
    <m/>
    <s v="28 oct: se envía pliego para revisión del área_x000a_11 nov: acta de preguntas, respuestas y aclaraciones al portal de compras públicas"/>
    <m/>
    <m/>
    <n v="0"/>
    <s v="MODIFICADO"/>
    <s v="78 00099"/>
    <d v="2021-10-15T00:00:00"/>
    <m/>
    <m/>
    <m/>
  </r>
  <r>
    <x v="8"/>
    <m/>
    <n v="2312"/>
    <s v="SI"/>
    <s v="COMPUTADOR PORTÁTIL DE OFICINA1501300195000"/>
    <s v="1210120147100110 "/>
    <s v="452200016"/>
    <s v="BIEN"/>
    <s v="Común"/>
    <x v="1"/>
    <s v="Normalizado"/>
    <s v="SUBASTA INVERSA ELECTRÓNICA"/>
    <s v="COMPUTADOR PORTÁTIL DE OFICINA"/>
    <n v="150"/>
    <n v="1289"/>
    <n v="193350"/>
    <n v="3"/>
    <x v="2"/>
    <s v="GUEVARA JOHANA"/>
    <n v="22968"/>
    <x v="3"/>
    <m/>
    <m/>
    <s v="28 oct: se envía pliego para revisión del área_x000a_11 nov: acta de preguntas, respuestas y aclaraciones al portal de compras públicas"/>
    <m/>
    <m/>
    <n v="0"/>
    <s v="MODIFICADO"/>
    <s v="78 00099"/>
    <d v="2021-10-15T00:00:00"/>
    <m/>
    <m/>
    <m/>
  </r>
  <r>
    <x v="8"/>
    <m/>
    <n v="2313"/>
    <s v="SI"/>
    <s v="SWITCH ADMINISTRABLE CAPA 2 DE 24 PUERTOS POE GIGABIT ETHERNET573222,62183689,34"/>
    <s v="121011514790550 "/>
    <s v="472110215"/>
    <s v="BIEN"/>
    <s v="Común"/>
    <x v="1"/>
    <s v="No Normalizado"/>
    <s v="LICITACIÓN"/>
    <s v="SWITCH ADMINISTRABLE CAPA 2 DE 24 PUERTOS POE GIGABIT ETHERNET"/>
    <n v="57"/>
    <n v="3222.62"/>
    <m/>
    <n v="3"/>
    <x v="2"/>
    <m/>
    <m/>
    <x v="1"/>
    <m/>
    <m/>
    <m/>
    <m/>
    <m/>
    <n v="0"/>
    <s v="ELIMINADO"/>
    <s v="77 0019  0181"/>
    <d v="2021-11-08T00:00:00"/>
    <m/>
    <m/>
    <m/>
  </r>
  <r>
    <x v="8"/>
    <m/>
    <n v="2314"/>
    <s v="SI"/>
    <s v="ROUTER SD WAN QUE SOPORTE AL MENOS 50MBPS.1310305,64133973,32"/>
    <s v="121011914790590"/>
    <n v="472110212"/>
    <s v="BIEN"/>
    <s v="Común"/>
    <x v="1"/>
    <m/>
    <s v="SUBASTA INVERSA ELECTRÓNICA"/>
    <s v="ROUTER SD WAN QUE SOPORTE AL MENOS 50MBPS."/>
    <s v="13"/>
    <n v="10305.64"/>
    <n v="133973.32"/>
    <n v="3"/>
    <x v="2"/>
    <s v="MUÑOZ ANDREA"/>
    <n v="21247"/>
    <x v="3"/>
    <m/>
    <m/>
    <s v="Calificación "/>
    <m/>
    <m/>
    <n v="0"/>
    <s v="MODIFICADO"/>
    <s v="78  0054"/>
    <m/>
    <m/>
    <m/>
    <m/>
  </r>
  <r>
    <x v="8"/>
    <m/>
    <n v="2315"/>
    <s v="SI"/>
    <s v="INSTALACIÓN, CONFIGURACIÓN , PUESTA EN MARCHA DE LA SOLUCIÓN Y TRANSFERENCIA DE CONOCIMIENTO1113640113640"/>
    <s v="121011514790550"/>
    <s v="542900225"/>
    <s v="SERVICIO"/>
    <s v="Común"/>
    <x v="1"/>
    <s v="No Normalizado"/>
    <s v="LICITACIÓN"/>
    <s v="INSTALACIÓN, CONFIGURACIÓN , PUESTA EN MARCHA DE LA SOLUCIÓN Y TRANSFERENCIA DE CONOCIMIENTO"/>
    <n v="1"/>
    <n v="113640"/>
    <m/>
    <n v="3"/>
    <x v="2"/>
    <m/>
    <m/>
    <x v="1"/>
    <m/>
    <m/>
    <m/>
    <m/>
    <m/>
    <n v="0"/>
    <s v="ELIMINADO"/>
    <s v="77 0019  0181"/>
    <d v="2021-11-08T00:00:00"/>
    <m/>
    <m/>
    <m/>
  </r>
  <r>
    <x v="8"/>
    <m/>
    <n v="2316"/>
    <s v="SI"/>
    <s v="KIOSKO DE INFORMACIÓN DISPENSADOR DE TURNOS KPW TOUCH K1215000105000"/>
    <s v="121011414780191"/>
    <n v="4529000134"/>
    <s v="BIEN"/>
    <s v="Común"/>
    <x v="1"/>
    <m/>
    <s v="SUBASTA INVERSA ELECTRÓNICA"/>
    <s v="KIOSKO DE INFORMACIÓN DISPENSADOR DE TURNOS KPW TOUCH K1"/>
    <s v="21"/>
    <n v="5000"/>
    <n v="105000"/>
    <s v="2, 3"/>
    <x v="1"/>
    <m/>
    <m/>
    <x v="0"/>
    <m/>
    <m/>
    <m/>
    <m/>
    <m/>
    <n v="0"/>
    <s v="INCLUSIÓN"/>
    <n v="124"/>
    <m/>
    <m/>
    <m/>
    <m/>
  </r>
  <r>
    <x v="8"/>
    <m/>
    <n v="2316"/>
    <s v="SI"/>
    <s v="KIOSKO DE INFORMACIÓN DISPENSADOR DE TURNOS KPW TOUCH K1215000105000"/>
    <s v="1210120147100110 "/>
    <s v="4529000134"/>
    <s v="BIEN"/>
    <s v="Común"/>
    <x v="1"/>
    <s v="Normalizado"/>
    <s v="SUBASTA INVERSA ELECTRÓNICA"/>
    <s v="KIOSKO DE INFORMACIÓN DISPENSADOR DE TURNOS KPW TOUCH K1"/>
    <n v="21"/>
    <n v="4537.2"/>
    <m/>
    <s v="2, 3"/>
    <x v="1"/>
    <m/>
    <m/>
    <x v="1"/>
    <m/>
    <m/>
    <m/>
    <m/>
    <m/>
    <n v="0"/>
    <s v="ELIMINADO"/>
    <n v="78"/>
    <m/>
    <m/>
    <m/>
    <m/>
  </r>
  <r>
    <x v="8"/>
    <m/>
    <n v="2317"/>
    <s v="SI"/>
    <s v="SWITCH INDUSTRIAL ADMINISTRABLE DE 8 PUERTOS POE 1G214842101682"/>
    <s v="121011514790550 "/>
    <s v="472110215"/>
    <s v="BIEN"/>
    <s v="Común"/>
    <x v="1"/>
    <s v="No Normalizado"/>
    <s v="LICITACIÓN"/>
    <s v="SWITCH INDUSTRIAL ADMINISTRABLE DE 8 PUERTOS POE 1G"/>
    <n v="21"/>
    <n v="4842"/>
    <m/>
    <n v="3"/>
    <x v="2"/>
    <m/>
    <m/>
    <x v="1"/>
    <m/>
    <m/>
    <m/>
    <m/>
    <m/>
    <n v="0"/>
    <s v="ELIMINADO"/>
    <s v="77 0019  0181"/>
    <d v="2021-11-08T00:00:00"/>
    <m/>
    <m/>
    <m/>
  </r>
  <r>
    <x v="8"/>
    <m/>
    <n v="2318"/>
    <s v="SI"/>
    <s v="SERVICIO DE LICENCIAMIENTO Y SOPORTE ESPECIALIZADO FIREWALL CHECKPOINT.1100000100000"/>
    <s v="2500056"/>
    <s v="733100011"/>
    <s v="SERVICIO"/>
    <s v="Común"/>
    <x v="0"/>
    <s v="Normalizado"/>
    <s v="SUBASTA INVERSA ELECTRÓNICA"/>
    <s v="SERVICIO DE LICENCIAMIENTO Y SOPORTE ESPECIALIZADO FIREWALL CHECKPOINT."/>
    <n v="1"/>
    <n v="100000"/>
    <n v="100000"/>
    <s v="2, 3"/>
    <x v="2"/>
    <s v="TIPANTA TANIA"/>
    <n v="5490"/>
    <x v="3"/>
    <m/>
    <m/>
    <s v="14 oct 2021: se remite información legalizada"/>
    <m/>
    <m/>
    <n v="0"/>
    <m/>
    <m/>
    <m/>
    <m/>
    <m/>
    <m/>
  </r>
  <r>
    <x v="8"/>
    <m/>
    <n v="2319"/>
    <s v="SI"/>
    <s v="COMPUTADOR PORTATIL ALTA GAMA30332599750"/>
    <s v="1210120147100110"/>
    <n v="452200016"/>
    <s v="BIEN"/>
    <s v="Común"/>
    <x v="1"/>
    <m/>
    <s v="SUBASTA INVERSA ELECTRÓNICA"/>
    <s v="COMPUTADOR PORTATIL ALTA GAMA"/>
    <s v="30"/>
    <n v="2998"/>
    <n v="89940"/>
    <n v="3"/>
    <x v="2"/>
    <s v="GUEVARA JOHANA"/>
    <n v="22968"/>
    <x v="3"/>
    <m/>
    <m/>
    <s v="28 oct: se envía pliego para revisión del área_x000a_11 nov: acta de preguntas, respuestas y aclaraciones al portal de compras públicas"/>
    <m/>
    <m/>
    <n v="0"/>
    <s v="MODIFICADO"/>
    <s v="78   00099"/>
    <d v="2021-10-15T00:00:00"/>
    <m/>
    <m/>
    <m/>
  </r>
  <r>
    <x v="8"/>
    <m/>
    <n v="2320"/>
    <s v="SI"/>
    <s v="SOFTWARE DE MONITOREO DE RED DE DATOS BASADAS EN PROTOCOLO IP Y SNMP PARA AL MENOS 1000 DISPOSITIVOS O SERVICIOS BASADOS EN EL STACK DE PROTOCOLOD IP/TCP19902099020"/>
    <s v="121011914790590"/>
    <n v="512900021"/>
    <s v="BIEN"/>
    <s v="Común"/>
    <x v="1"/>
    <m/>
    <s v="SUBASTA INVERSA ELECTRÓNICA"/>
    <s v="SOFTWARE DE MONITOREO DE RED DE DATOS BASADAS EN PROTOCOLO IP Y SNMP PARA AL MENOS 1000 DISPOSITIVOS O SERVICIOS BASADOS EN EL STACK DE PROTOCOLOD IP/TCP"/>
    <s v="1"/>
    <n v="99020"/>
    <n v="99020"/>
    <n v="3"/>
    <x v="1"/>
    <m/>
    <m/>
    <x v="0"/>
    <m/>
    <m/>
    <m/>
    <m/>
    <m/>
    <n v="0"/>
    <s v="MODIFICADO"/>
    <s v="78 0019"/>
    <m/>
    <m/>
    <m/>
    <m/>
  </r>
  <r>
    <x v="8"/>
    <m/>
    <n v="2321"/>
    <s v="SI"/>
    <s v="SWITCH INDUSTRIAL ADMINISTRABLE CAPA 2 DE 12 PUERTOS POE 1G146166,6486332,96"/>
    <s v="121011514790550 "/>
    <s v="472110215"/>
    <s v="BIEN"/>
    <s v="Común"/>
    <x v="1"/>
    <s v="No Normalizado"/>
    <s v="LICITACIÓN"/>
    <s v="SWITCH INDUSTRIAL ADMINISTRABLE CAPA 2 DE 12 PUERTOS POE 1G"/>
    <n v="14"/>
    <n v="6166.64"/>
    <m/>
    <n v="3"/>
    <x v="2"/>
    <m/>
    <m/>
    <x v="1"/>
    <m/>
    <m/>
    <m/>
    <m/>
    <m/>
    <n v="0"/>
    <s v="ELIMINADO"/>
    <s v="77 0019  0181"/>
    <d v="2021-11-08T00:00:00"/>
    <m/>
    <m/>
    <m/>
  </r>
  <r>
    <x v="8"/>
    <m/>
    <n v="2322"/>
    <s v="SI"/>
    <s v="COMPUTADOR DE ESCRITORIO TODO EN UNO59140082600"/>
    <s v="1210120147100110 "/>
    <s v="4523000812"/>
    <s v="BIEN"/>
    <s v="Común"/>
    <x v="1"/>
    <s v="Normalizado"/>
    <s v="SUBASTA INVERSA ELECTRÓNICA"/>
    <s v="COMPUTADOR DE ESCRITORIO TODO EN UNO"/>
    <n v="59"/>
    <n v="1191.45"/>
    <n v="70295.55"/>
    <n v="3"/>
    <x v="2"/>
    <s v="GUEVARA JOHANA"/>
    <n v="22968"/>
    <x v="3"/>
    <m/>
    <m/>
    <s v="28 oct: se envía pliego para revisión del área_x000a_11 nov: acta de preguntas, respuestas y aclaraciones al portal de compras públicas"/>
    <m/>
    <m/>
    <n v="0"/>
    <s v="MODIFICADO"/>
    <n v="99"/>
    <d v="2021-10-15T00:00:00"/>
    <m/>
    <m/>
    <m/>
  </r>
  <r>
    <x v="8"/>
    <m/>
    <n v="2322"/>
    <s v="SI"/>
    <s v="COMPUTADOR DE ESCRITORIO TODO EN UNO59140082600"/>
    <s v="1210120147100110 "/>
    <n v="4523000811"/>
    <s v="BIEN"/>
    <s v="Común"/>
    <x v="1"/>
    <s v="Normalizado"/>
    <s v="SUBASTA INVERSA ELECTRÓNICA"/>
    <s v="COMPUTADOR DE ESCRITORIO TODO EN UNO"/>
    <n v="8"/>
    <n v="1333.36"/>
    <n v="10666.88"/>
    <s v="2, 3"/>
    <x v="1"/>
    <m/>
    <m/>
    <x v="0"/>
    <m/>
    <m/>
    <m/>
    <m/>
    <m/>
    <n v="0"/>
    <m/>
    <m/>
    <m/>
    <m/>
    <m/>
    <m/>
  </r>
  <r>
    <x v="8"/>
    <m/>
    <n v="2323"/>
    <s v="SI"/>
    <s v="IMPLEMENTACIÓN DE UNA SOLUCIÓN DE SEGURIDAD DE CORREO ELECTRÓNICO PARA LA EMPRESA ELÉCTRICA QUITO S.A. E INCLUYE EQUIPO SERVIDOR18000080000"/>
    <s v="121011514790550"/>
    <n v="841600312"/>
    <s v="SERVICIO"/>
    <s v="Común"/>
    <x v="1"/>
    <m/>
    <s v="SUBASTA INVERSA ELECTRÓNICA"/>
    <s v="IMPLEMENTACIÓN DE UNA SOLUCIÓN DE SEGURIDAD DE CORREO ELECTRÓNICO PARA LA EMPRESA ELÉCTRICA QUITO S.A. E INCLUYE EQUIPO SERVIDOR"/>
    <s v="1"/>
    <n v="80000"/>
    <n v="80000"/>
    <s v="2, 3"/>
    <x v="2"/>
    <s v="LARCO DIMARY"/>
    <n v="22784"/>
    <x v="2"/>
    <m/>
    <m/>
    <s v="Área requiente en trámite de actualización autorización MINTEL"/>
    <m/>
    <m/>
    <n v="0"/>
    <s v="INCLUSIÓN"/>
    <n v="128"/>
    <m/>
    <m/>
    <m/>
    <m/>
  </r>
  <r>
    <x v="8"/>
    <m/>
    <n v="2324"/>
    <s v="SI"/>
    <s v="SWITCH INDUSTRIAL ADMINISTRABLE CAPA 3 DE 12 PUERTOS POE 1G97706,369356,7"/>
    <s v="121011514790550 "/>
    <s v="472110215"/>
    <s v="BIEN"/>
    <s v="Común"/>
    <x v="1"/>
    <s v="No Normalizado"/>
    <s v="LICITACIÓN"/>
    <s v="SWITCH INDUSTRIAL ADMINISTRABLE CAPA 3 DE 12 PUERTOS POE 1G"/>
    <n v="9"/>
    <n v="7706.3"/>
    <m/>
    <n v="3"/>
    <x v="2"/>
    <m/>
    <m/>
    <x v="1"/>
    <m/>
    <m/>
    <m/>
    <m/>
    <m/>
    <n v="0"/>
    <s v="ELIMINADO"/>
    <s v="77 0019  0181"/>
    <d v="2021-11-08T00:00:00"/>
    <m/>
    <m/>
    <m/>
  </r>
  <r>
    <x v="8"/>
    <m/>
    <n v="2325"/>
    <s v="SI"/>
    <s v="ROUTER SD-WAN PARA SITIO CENTRAL QUE SOPORTE AL MENOS 1 GBPS SINCRÓNICO EN ALTA DISPONIBILIDAD234570,4869140,96"/>
    <s v="121011914790590"/>
    <n v="472110212"/>
    <s v="BIEN"/>
    <s v="Común"/>
    <x v="1"/>
    <m/>
    <s v="SUBASTA INVERSA ELECTRÓNICA"/>
    <s v="ROUTER SD-WAN PARA SITIO CENTRAL QUE SOPORTE AL MENOS 1 GBPS SINCRÓNICO EN ALTA DISPONIBILIDAD"/>
    <s v="2"/>
    <n v="34570.480000000003"/>
    <n v="69140.960000000006"/>
    <n v="3"/>
    <x v="2"/>
    <s v="MUÑOZ ANDREA"/>
    <n v="21247"/>
    <x v="3"/>
    <m/>
    <m/>
    <s v="Calificación "/>
    <m/>
    <m/>
    <n v="0"/>
    <s v="MODIFICADO"/>
    <s v="78  0054"/>
    <m/>
    <m/>
    <m/>
    <m/>
  </r>
  <r>
    <x v="8"/>
    <m/>
    <n v="2326"/>
    <s v="SI"/>
    <s v="ACCESS POINT COMPATIBLES CON WLC72947,6868232,96"/>
    <s v="121011514790550 "/>
    <s v="472110215"/>
    <s v="BIEN"/>
    <s v="Común"/>
    <x v="1"/>
    <s v="No Normalizado"/>
    <s v="LICITACIÓN"/>
    <s v="ACCESS POINT COMPATIBLES CON WLC"/>
    <n v="72"/>
    <n v="947.68"/>
    <m/>
    <n v="3"/>
    <x v="2"/>
    <m/>
    <m/>
    <x v="1"/>
    <m/>
    <m/>
    <m/>
    <m/>
    <m/>
    <n v="0"/>
    <s v="ELIMINADO"/>
    <s v="77 0019  0181"/>
    <d v="2021-11-08T00:00:00"/>
    <m/>
    <m/>
    <m/>
  </r>
  <r>
    <x v="8"/>
    <m/>
    <n v="2327"/>
    <s v="SI"/>
    <s v="CONTROLADORAS DE ADMINISTRACIÓN SD WAN EN ALTA DISPONIBILIDAD23300066000"/>
    <s v="121011914790590"/>
    <n v="472110215"/>
    <s v="BIEN"/>
    <s v="Común"/>
    <x v="1"/>
    <m/>
    <s v="SUBASTA INVERSA ELECTRÓNICA"/>
    <s v="CONTROLADORAS DE ADMINISTRACIÓN SD WAN EN ALTA DISPONIBILIDAD"/>
    <s v="2"/>
    <n v="33000"/>
    <n v="66000"/>
    <n v="3"/>
    <x v="2"/>
    <s v="MUÑOZ ANDREA"/>
    <n v="21247"/>
    <x v="3"/>
    <m/>
    <m/>
    <s v="Calificación "/>
    <m/>
    <m/>
    <n v="0"/>
    <s v="MODIFICADO"/>
    <s v="78 0058"/>
    <m/>
    <m/>
    <m/>
    <m/>
  </r>
  <r>
    <x v="8"/>
    <m/>
    <n v="2328"/>
    <s v="SI"/>
    <s v="INSTALACIÓN DE ENLACES DE FIBRA ÓPTICA MONOMODO ADSS DE 24 HILOS VANO DE 200M16128061280"/>
    <s v="121011914790590"/>
    <n v="873900012"/>
    <s v="SERVICIO"/>
    <s v="Común"/>
    <x v="1"/>
    <m/>
    <s v="SUBASTA INVERSA ELECTRÓNICA"/>
    <s v="INSTALACIÓN DE ENLACES DE FIBRA ÓPTICA MONOMODO ADSS DE 24 HILOS VANO DE 200M"/>
    <s v="1"/>
    <n v="61280"/>
    <n v="61280"/>
    <s v="1, 2"/>
    <x v="1"/>
    <m/>
    <m/>
    <x v="0"/>
    <m/>
    <m/>
    <m/>
    <m/>
    <m/>
    <n v="0"/>
    <s v="INCLUSIÓN"/>
    <n v="78"/>
    <m/>
    <m/>
    <m/>
    <m/>
  </r>
  <r>
    <x v="8"/>
    <m/>
    <n v="2329"/>
    <s v="SI"/>
    <s v="MANTENIMIENTO DE COMPUTADORES DE ESCRTORIO, PORTATILES Y WORKSTATION15900059000"/>
    <s v="2500053"/>
    <n v="871300011"/>
    <s v="SERVICIO"/>
    <s v="Común"/>
    <x v="0"/>
    <m/>
    <s v="SUBASTA INVERSA ELECTRÓNICA"/>
    <s v="MANTENIMIENTO DE COMPUTADORES DE ESCRTORIO, PORTATILES Y WORKSTATION"/>
    <s v="1"/>
    <n v="39110"/>
    <n v="39110"/>
    <n v="3"/>
    <x v="2"/>
    <s v="GUEVARA JOHANA"/>
    <n v="22968"/>
    <x v="3"/>
    <m/>
    <m/>
    <s v="28 oct: se envía pliego para revisión del área_x000a_11 nov: acta de preguntas, respuestas y aclaraciones al portal de compras públicas"/>
    <m/>
    <m/>
    <n v="0"/>
    <s v="INCLUSIÓN"/>
    <s v="78   00099"/>
    <d v="2021-10-15T00:00:00"/>
    <m/>
    <m/>
    <m/>
  </r>
  <r>
    <x v="8"/>
    <m/>
    <n v="2330"/>
    <s v="SI"/>
    <s v="SERVIDORES PARA GARANTIZAR LA ALTA DISPONIBILIDAD EN FIREWALL15740057400"/>
    <s v="1210120147100110 "/>
    <s v="452400017"/>
    <s v="BIEN"/>
    <s v="Común"/>
    <x v="1"/>
    <s v="Normalizado"/>
    <s v="SUBASTA INVERSA ELECTRÓNICA"/>
    <s v="SERVIDORES PARA GARANTIZAR LA ALTA DISPONIBILIDAD EN FIREWALL"/>
    <n v="1"/>
    <n v="57400"/>
    <n v="57400"/>
    <s v="2, 3"/>
    <x v="1"/>
    <m/>
    <m/>
    <x v="0"/>
    <m/>
    <m/>
    <m/>
    <m/>
    <m/>
    <n v="0"/>
    <m/>
    <m/>
    <m/>
    <m/>
    <m/>
    <m/>
  </r>
  <r>
    <x v="8"/>
    <m/>
    <n v="2331"/>
    <s v="SI"/>
    <s v="EQUIPO DE CONTROL DE ACCESO EN ALTA DISPONIBILIDAD224590,2749180,54"/>
    <s v="121011514790550 "/>
    <s v="472110215"/>
    <s v="BIEN"/>
    <s v="Común"/>
    <x v="1"/>
    <s v="No Normalizado"/>
    <s v="LICITACIÓN"/>
    <s v="EQUIPO DE CONTROL DE ACCESO EN ALTA DISPONIBILIDAD"/>
    <n v="2"/>
    <n v="24590.27"/>
    <m/>
    <n v="3"/>
    <x v="2"/>
    <m/>
    <m/>
    <x v="1"/>
    <m/>
    <m/>
    <m/>
    <m/>
    <m/>
    <n v="0"/>
    <s v="ELIMINADO"/>
    <s v="77 0019  0181"/>
    <d v="2021-11-08T00:00:00"/>
    <m/>
    <m/>
    <m/>
  </r>
  <r>
    <x v="8"/>
    <m/>
    <n v="2332"/>
    <s v="SI"/>
    <s v="EQUIPO PARA MONITORIZACIÓN, GESTIÓN Y AUTOMATIZACIÓN DE RED LAN146942,4546942,45"/>
    <s v="121011514790550 "/>
    <s v="472110215"/>
    <s v="BIEN"/>
    <s v="Común"/>
    <x v="1"/>
    <s v="No Normalizado"/>
    <s v="LICITACIÓN"/>
    <s v="EQUIPO PARA MONITORIZACIÓN, GESTIÓN Y AUTOMATIZACIÓN DE RED LAN"/>
    <n v="1"/>
    <n v="46942.45"/>
    <m/>
    <n v="3"/>
    <x v="2"/>
    <m/>
    <m/>
    <x v="1"/>
    <m/>
    <m/>
    <m/>
    <m/>
    <m/>
    <n v="0"/>
    <s v="ELIMINADO"/>
    <s v="77 0019  0181"/>
    <d v="2021-11-08T00:00:00"/>
    <m/>
    <m/>
    <m/>
  </r>
  <r>
    <x v="8"/>
    <m/>
    <n v="2333"/>
    <s v="SI"/>
    <s v="SWITCH INDUSTRIAL ADMINISTRABLE CAPA 2 DE 24 PUERTOS POE 1G85712,7145701,68"/>
    <s v="121011514790550 "/>
    <s v="472110215"/>
    <s v="BIEN"/>
    <s v="Común"/>
    <x v="1"/>
    <s v="No Normalizado"/>
    <s v="LICITACIÓN"/>
    <s v="SWITCH INDUSTRIAL ADMINISTRABLE CAPA 2 DE 24 PUERTOS POE 1G"/>
    <n v="8"/>
    <n v="5712.71"/>
    <m/>
    <n v="3"/>
    <x v="2"/>
    <m/>
    <m/>
    <x v="1"/>
    <m/>
    <m/>
    <m/>
    <m/>
    <m/>
    <n v="0"/>
    <s v="ELIMINADO"/>
    <s v="77 0019  0181"/>
    <d v="2021-11-08T00:00:00"/>
    <m/>
    <m/>
    <m/>
  </r>
  <r>
    <x v="8"/>
    <m/>
    <n v="2334"/>
    <s v="SI"/>
    <s v="CABLE FIBRA OPTICA ADSS MONOMODO, 24 HILOS, NORMA G.652D, SPAN 200 M ANTITRACKING 23 KV14000342000"/>
    <s v="121011914790590"/>
    <n v="463400027"/>
    <s v="BIEN"/>
    <s v="Común"/>
    <x v="1"/>
    <m/>
    <s v="SUBASTA INVERSA ELECTRÓNICA"/>
    <s v="CABLE FIBRA OPTICA ADSS MONOMODO, 24 HILOS, NORMA G.652D, SPAN 200 M ANTITRACKING 23 KV"/>
    <s v="14000"/>
    <n v="3"/>
    <n v="42000"/>
    <s v="1, 2"/>
    <x v="1"/>
    <m/>
    <m/>
    <x v="0"/>
    <m/>
    <m/>
    <m/>
    <m/>
    <m/>
    <n v="0"/>
    <s v="INCLUSIÓN"/>
    <n v="78"/>
    <m/>
    <m/>
    <m/>
    <m/>
  </r>
  <r>
    <x v="8"/>
    <m/>
    <n v="2335"/>
    <s v="SI"/>
    <s v="SWITCH ADMINISTRABLE CAPA 3 DE 24 PUERTOS GIGABIT ETHERNET6697341838"/>
    <s v="121011514790550 "/>
    <s v="472110215"/>
    <s v="BIEN"/>
    <s v="Común"/>
    <x v="1"/>
    <s v="No Normalizado"/>
    <s v="LICITACIÓN"/>
    <s v="SWITCH ADMINISTRABLE CAPA 3 DE 24 PUERTOS GIGABIT ETHERNET"/>
    <n v="6"/>
    <n v="6973"/>
    <m/>
    <n v="3"/>
    <x v="2"/>
    <m/>
    <m/>
    <x v="1"/>
    <m/>
    <m/>
    <m/>
    <m/>
    <m/>
    <n v="0"/>
    <s v="ELIMINADO"/>
    <s v="77 0019  0181"/>
    <d v="2021-11-08T00:00:00"/>
    <m/>
    <m/>
    <m/>
  </r>
  <r>
    <x v="8"/>
    <m/>
    <n v="2336"/>
    <s v="SI"/>
    <s v="INSTALACIÓN, CONFIGURACIÓN , PUESTA EN MARCHA DE LA SOLUCIÓN SD-WAN14000040000"/>
    <s v="121011914790590"/>
    <n v="841600311"/>
    <s v="SERVICIO"/>
    <s v="Común"/>
    <x v="1"/>
    <m/>
    <s v="SUBASTA INVERSA ELECTRÓNICA"/>
    <s v="INSTALACIÓN, CONFIGURACIÓN , PUESTA EN MARCHA DE LA SOLUCIÓN SD-WAN"/>
    <s v="1"/>
    <n v="40000"/>
    <n v="40000"/>
    <n v="3"/>
    <x v="2"/>
    <s v="MUÑOZ ANDREA"/>
    <n v="21247"/>
    <x v="3"/>
    <m/>
    <m/>
    <s v="Calificación "/>
    <m/>
    <m/>
    <n v="0"/>
    <s v="MODIFICADO"/>
    <s v="78  0054"/>
    <m/>
    <m/>
    <m/>
    <m/>
  </r>
  <r>
    <x v="8"/>
    <m/>
    <n v="2337"/>
    <s v="SI"/>
    <s v="SUSCRIPCIÓN A PLATAFORMA PARA ENTRENAMIENTO Y CONCIENCIACIÓN EN SEGURIDAD DE LA INFORMACIÓN13850038500"/>
    <s v="1210128147100490"/>
    <s v="929000013"/>
    <s v="SERVICIO"/>
    <s v="Común"/>
    <x v="1"/>
    <s v="Normalizado"/>
    <s v="SUBASTA INVERSA ELECTRÓNICA"/>
    <s v="SUSCRIPCIÓN A PLATAFORMA PARA ENTRENAMIENTO Y CONCIENCIACIÓN EN SEGURIDAD DE LA INFORMACIÓN"/>
    <n v="1"/>
    <n v="38500"/>
    <n v="38500"/>
    <s v="1, 2"/>
    <x v="2"/>
    <s v="ANDRADE OLGA"/>
    <n v="5304"/>
    <x v="2"/>
    <m/>
    <m/>
    <s v="_x000a_En trámite de reforma (el trámite está en la GPL)"/>
    <m/>
    <m/>
    <n v="0"/>
    <m/>
    <m/>
    <m/>
    <m/>
    <m/>
    <m/>
  </r>
  <r>
    <x v="8"/>
    <m/>
    <n v="2338"/>
    <s v="SI"/>
    <s v="SWITCH ADMINISTRABLE CAPA 3 DE 48 PUERTOS GIGABIT ETHERNET31067532025"/>
    <s v="121011514790550 "/>
    <s v="472110215"/>
    <s v="BIEN"/>
    <s v="Común"/>
    <x v="1"/>
    <s v="No Normalizado"/>
    <s v="LICITACIÓN"/>
    <s v="SWITCH ADMINISTRABLE CAPA 3 DE 48 PUERTOS GIGABIT ETHERNET"/>
    <n v="3"/>
    <n v="10675"/>
    <m/>
    <n v="3"/>
    <x v="2"/>
    <m/>
    <m/>
    <x v="1"/>
    <m/>
    <m/>
    <m/>
    <m/>
    <m/>
    <n v="0"/>
    <s v="ELIMINADO"/>
    <s v="77 0019  0181"/>
    <d v="2021-11-08T00:00:00"/>
    <m/>
    <m/>
    <m/>
  </r>
  <r>
    <x v="8"/>
    <m/>
    <n v="2339"/>
    <s v="SI"/>
    <s v="ADQUISICIÓN DE NUEVAS LICENCIAS CYME13150031500"/>
    <s v="2500056"/>
    <n v="512900021"/>
    <s v="BIEN"/>
    <s v="Especial"/>
    <x v="0"/>
    <m/>
    <s v="BIENES Y SERVICIOS ÚNICOS"/>
    <s v="ADQUISICIÓN DE NUEVAS LICENCIAS CYME"/>
    <s v="1"/>
    <n v="31500"/>
    <n v="31500"/>
    <s v="2, 3"/>
    <x v="2"/>
    <s v="HURTADO JOSE"/>
    <n v="22848"/>
    <x v="2"/>
    <m/>
    <m/>
    <s v="Área requirente"/>
    <n v="1"/>
    <n v="31500"/>
    <n v="31500"/>
    <s v="INCLUSIÓN"/>
    <n v="161"/>
    <m/>
    <m/>
    <m/>
    <m/>
  </r>
  <r>
    <x v="8"/>
    <m/>
    <n v="2340"/>
    <s v="SI"/>
    <s v="ROUTER SD WAN QUE SOPORTE AL MENOS 100MBPS.21370027400"/>
    <s v="121011914790590"/>
    <n v="472110212"/>
    <s v="BIEN"/>
    <s v="Común"/>
    <x v="1"/>
    <m/>
    <s v="SUBASTA INVERSA ELECTRÓNICA"/>
    <s v="ROUTER SD WAN QUE SOPORTE AL MENOS 100MBPS."/>
    <s v="2"/>
    <n v="13700"/>
    <n v="27400"/>
    <s v="1, 2"/>
    <x v="2"/>
    <s v="MUÑOZ ANDREA"/>
    <n v="21247"/>
    <x v="3"/>
    <m/>
    <m/>
    <s v="Calificación "/>
    <m/>
    <m/>
    <n v="0"/>
    <s v="INCLUSIÓN"/>
    <n v="78"/>
    <m/>
    <m/>
    <m/>
    <m/>
  </r>
  <r>
    <x v="8"/>
    <m/>
    <n v="2341"/>
    <s v="SI"/>
    <s v="CONTROLADORA DE LA RED INALÁMBRICA EN ALTA DISPONIBILIDAD21200724014"/>
    <s v="121011514790550 "/>
    <s v="472110215"/>
    <s v="BIEN"/>
    <s v="Común"/>
    <x v="1"/>
    <s v="No Normalizado"/>
    <s v="LICITACIÓN"/>
    <s v="CONTROLADORA DE LA RED INALÁMBRICA EN ALTA DISPONIBILIDAD"/>
    <n v="2"/>
    <n v="12007"/>
    <m/>
    <n v="3"/>
    <x v="2"/>
    <m/>
    <m/>
    <x v="1"/>
    <m/>
    <m/>
    <m/>
    <m/>
    <m/>
    <n v="0"/>
    <s v="ELIMINADO"/>
    <s v="77 0019  0181"/>
    <d v="2021-11-08T00:00:00"/>
    <m/>
    <m/>
    <m/>
  </r>
  <r>
    <x v="8"/>
    <m/>
    <n v="2342"/>
    <s v="SI"/>
    <s v="EQUIPO DIGITALIZADOR  SCANNER ALIMENTADOR AUTOMATICO DE DOCUMENTOS, D102104,5421045,4"/>
    <s v="1210120147100110 "/>
    <s v="452900014"/>
    <s v="BIEN"/>
    <s v="Común"/>
    <x v="1"/>
    <s v="Normalizado"/>
    <s v="SUBASTA INVERSA ELECTRÓNICA"/>
    <s v="EQUIPO DIGITALIZADOR  SCANNER ALIMENTADOR AUTOMATICO DE DOCUMENTOS, D"/>
    <n v="10"/>
    <n v="1930.85"/>
    <n v="19308.5"/>
    <n v="3"/>
    <x v="2"/>
    <s v="LOPEZ PABLO"/>
    <n v="22970"/>
    <x v="5"/>
    <m/>
    <m/>
    <m/>
    <m/>
    <m/>
    <n v="0"/>
    <s v="MODIFICADO"/>
    <n v="99"/>
    <d v="2021-10-15T00:00:00"/>
    <m/>
    <m/>
    <m/>
  </r>
  <r>
    <x v="8"/>
    <m/>
    <n v="2343"/>
    <s v="SI"/>
    <s v="HARDWARE BALANCEADORES WAN PARA MONTAJE12100021000"/>
    <s v="121011914790590"/>
    <n v="472110215"/>
    <s v="BIEN"/>
    <s v="Común"/>
    <x v="1"/>
    <m/>
    <s v="SUBASTA INVERSA ELECTRÓNICA"/>
    <s v="HARDWARE BALANCEADORES WAN PARA MONTAJE"/>
    <s v="1"/>
    <n v="21000"/>
    <n v="21000"/>
    <s v="2, 3"/>
    <x v="2"/>
    <s v="LOPEZ PABLO"/>
    <n v="22760"/>
    <x v="3"/>
    <m/>
    <m/>
    <s v="calificacion de ofertas "/>
    <m/>
    <m/>
    <n v="0"/>
    <s v="INCLUSIÓN"/>
    <n v="124"/>
    <m/>
    <m/>
    <m/>
    <m/>
  </r>
  <r>
    <x v="8"/>
    <m/>
    <n v="2344"/>
    <s v="SI"/>
    <s v="HARDWARE BALANCEADORES WAN PARA REDUNDANCIA GEOGRÁFICA DE ALTA DISPONIBILIDAD DE DATACENTER PARA MONTAJE_x000a_EN RACK12100021000"/>
    <s v="121011914790590"/>
    <n v="472110215"/>
    <s v="BIEN"/>
    <s v="Común"/>
    <x v="1"/>
    <m/>
    <s v="SUBASTA INVERSA ELECTRÓNICA"/>
    <s v="HARDWARE BALANCEADORES WAN PARA REDUNDANCIA GEOGRÁFICA DE ALTA DISPONIBILIDAD DE DATACENTER PARA MONTAJE_x000a_EN RACK"/>
    <s v="1"/>
    <n v="21000"/>
    <n v="21000"/>
    <s v="2, 3"/>
    <x v="2"/>
    <s v="LOPEZ PABLO"/>
    <n v="22760"/>
    <x v="3"/>
    <m/>
    <m/>
    <s v="calificacion de ofertas "/>
    <m/>
    <m/>
    <n v="0"/>
    <s v="INCLUSIÓN"/>
    <n v="124"/>
    <m/>
    <m/>
    <m/>
    <m/>
  </r>
  <r>
    <x v="8"/>
    <m/>
    <n v="2345"/>
    <s v="SI"/>
    <s v="LICENCIAMIENTO DEL SOFTWARE ELA ARCGIS120279,320279,3"/>
    <s v="12103081219038002 "/>
    <s v="5129000112"/>
    <s v="BIEN"/>
    <s v="Especial"/>
    <x v="1"/>
    <m/>
    <s v="BIENES Y SERVICIOS ÚNICOS"/>
    <s v="LICENCIAMIENTO DEL SOFTWARE ELA ARCGIS"/>
    <n v="1"/>
    <n v="20279.3"/>
    <n v="20279.3"/>
    <n v="3"/>
    <x v="1"/>
    <m/>
    <m/>
    <x v="0"/>
    <m/>
    <m/>
    <m/>
    <m/>
    <m/>
    <n v="0"/>
    <m/>
    <m/>
    <m/>
    <m/>
    <m/>
    <m/>
  </r>
  <r>
    <x v="8"/>
    <m/>
    <n v="2346"/>
    <s v="SI"/>
    <s v="POE PARA SISTEMA DE RADIOCOMUNICACIÓN12140016800"/>
    <s v="2500031 "/>
    <s v="452900028"/>
    <s v="BIEN"/>
    <s v="Común"/>
    <x v="0"/>
    <s v="Normalizado"/>
    <s v="SUBASTA INVERSA ELECTRÓNICA"/>
    <s v="POE PARA SISTEMA DE RADIOCOMUNICACIÓN"/>
    <n v="12"/>
    <n v="1400"/>
    <n v="16800"/>
    <n v="3"/>
    <x v="2"/>
    <s v="TIPANTA TANIA"/>
    <n v="22695"/>
    <x v="6"/>
    <m/>
    <m/>
    <s v="6 oct 2021: Se genera Certificado PAC actualiado C3, se solicitó fase preparatoria actualizada_x000a_10/11/2021: DCP remitió pliego al área usuaria para visto bueno"/>
    <m/>
    <m/>
    <n v="0"/>
    <s v="MODIFICADO"/>
    <s v="78  0081"/>
    <m/>
    <m/>
    <m/>
    <m/>
  </r>
  <r>
    <x v="8"/>
    <m/>
    <n v="2347"/>
    <s v="SI"/>
    <s v="COMPUTADOR WORKSTATION TIPO 16280016800"/>
    <s v="1210120147100110 "/>
    <s v="452300088"/>
    <s v="BIEN"/>
    <s v="Común"/>
    <x v="1"/>
    <s v="Normalizado"/>
    <s v="SUBASTA INVERSA ELECTRÓNICA"/>
    <s v="COMPUTADOR WORKSTATION TIPO 1"/>
    <n v="6"/>
    <n v="2425.42"/>
    <n v="14552.52"/>
    <n v="3"/>
    <x v="2"/>
    <s v="GUEVARA JOHANA"/>
    <n v="22968"/>
    <x v="3"/>
    <m/>
    <m/>
    <s v="28 oct: se envía pliego para revisión del área_x000a_11 nov: acta de preguntas, respuestas y aclaraciones al portal de compras públicas"/>
    <m/>
    <m/>
    <n v="0"/>
    <s v="MODIFICADO"/>
    <s v="78   00099"/>
    <d v="2021-10-15T00:00:00"/>
    <m/>
    <m/>
    <m/>
  </r>
  <r>
    <x v="8"/>
    <m/>
    <n v="2349"/>
    <s v="SI"/>
    <s v="BATERIA 12V LIBRE DE MANTENIMIENTO TIPO SECO50310,5915529,5"/>
    <s v="2500031 "/>
    <s v="464200014"/>
    <s v="BIEN"/>
    <s v="Común"/>
    <x v="0"/>
    <s v="Normalizado"/>
    <s v="SUBASTA INVERSA ELECTRÓNICA"/>
    <s v="BATERIA 12V LIBRE DE MANTENIMIENTO TIPO SECO"/>
    <n v="50"/>
    <n v="310.58999999999997"/>
    <m/>
    <s v="1, 2"/>
    <x v="2"/>
    <m/>
    <m/>
    <x v="1"/>
    <m/>
    <m/>
    <e v="#N/A"/>
    <m/>
    <m/>
    <n v="0"/>
    <s v="ELIMINADO"/>
    <s v="78 206"/>
    <d v="2021-11-17T00:00:00"/>
    <m/>
    <m/>
    <m/>
  </r>
  <r>
    <x v="8"/>
    <m/>
    <n v="2350"/>
    <s v="SI"/>
    <s v="PROYECTOR DE VIDEO BRILLO 3000 LUMENS, RESOLUCIÓN  XGA19789,615002,4"/>
    <s v="1210120147100110 "/>
    <s v="483231012"/>
    <s v="BIEN"/>
    <s v="Común"/>
    <x v="1"/>
    <s v="Normalizado"/>
    <s v="SUBASTA INVERSA ELECTRÓNICA"/>
    <s v="PROYECTOR DE VIDEO BRILLO 3000 LUMENS, RESOLUCIÓN  XGA"/>
    <n v="19"/>
    <n v="786.48"/>
    <n v="14943.12"/>
    <n v="3"/>
    <x v="2"/>
    <s v="HURTADO JOSE"/>
    <n v="22969"/>
    <x v="6"/>
    <m/>
    <m/>
    <s v="Área requirente"/>
    <m/>
    <m/>
    <n v="0"/>
    <s v="MODIFICADO"/>
    <s v="78 00099"/>
    <d v="2021-10-15T00:00:00"/>
    <m/>
    <m/>
    <m/>
  </r>
  <r>
    <x v="8"/>
    <m/>
    <n v="2351"/>
    <s v="SI"/>
    <s v="LICENCIA PARA HABILITACIÓN DEL SERVICIO DE CONEXIONES CONCURRENTES ILI11400014000"/>
    <s v="2500056 "/>
    <s v="512900021"/>
    <s v="BIEN"/>
    <s v="Común"/>
    <x v="0"/>
    <s v="Normalizado"/>
    <s v="SUBASTA INVERSA ELECTRÓNICA"/>
    <s v="LICENCIA PARA HABILITACIÓN DEL SERVICIO DE CONEXIONES CONCURRENTES ILI"/>
    <n v="1"/>
    <n v="14000"/>
    <n v="14000"/>
    <n v="3"/>
    <x v="1"/>
    <s v="TIPANTA TANIA"/>
    <n v="22532"/>
    <x v="9"/>
    <d v="2021-10-07T00:00:00"/>
    <m/>
    <s v="17/09/2021:  La DCP remite Fase Preparatoria al área usuaria y se encuentra en espera de documentos legalizados por parte del área requirente. _x000a_10/11/2021: Área usuaria remite a DCP fase preparatoria para revisión "/>
    <m/>
    <m/>
    <n v="0"/>
    <s v="MODIFICADO"/>
    <n v="7"/>
    <m/>
    <m/>
    <m/>
    <m/>
  </r>
  <r>
    <x v="8"/>
    <m/>
    <n v="2352"/>
    <s v="SI"/>
    <s v="TORRE PARA ANTENAS EN SITIOS DE REPETICIÓN DEL SISTEMA DE RADIOCOMUNIC2700014000"/>
    <s v="2500031 "/>
    <s v="545500318"/>
    <s v="BIEN"/>
    <s v="Común"/>
    <x v="0"/>
    <s v="Normalizado"/>
    <s v="SUBASTA INVERSA ELECTRÓNICA"/>
    <s v="TORRE PARA ANTENAS EN SITIOS DE REPETICIÓN DEL SISTEMA DE RADIOCOMUNIC"/>
    <n v="2"/>
    <n v="7000"/>
    <n v="14000"/>
    <s v="2, 3"/>
    <x v="1"/>
    <m/>
    <m/>
    <x v="0"/>
    <m/>
    <m/>
    <m/>
    <m/>
    <m/>
    <n v="0"/>
    <m/>
    <m/>
    <m/>
    <m/>
    <m/>
    <m/>
  </r>
  <r>
    <x v="8"/>
    <m/>
    <n v="2353"/>
    <s v="SI"/>
    <s v="CARGADOR PARA BATERÍAS LIBRE DE MANTENIMIENTO5025012500"/>
    <s v="2500031 "/>
    <s v="461220012"/>
    <s v="BIEN"/>
    <s v="Común"/>
    <x v="0"/>
    <s v="Normalizado"/>
    <s v="SUBASTA INVERSA ELECTRÓNICA"/>
    <s v="CARGADOR PARA BATERÍAS LIBRE DE MANTENIMIENTO"/>
    <n v="50"/>
    <n v="250"/>
    <m/>
    <s v="1, 2"/>
    <x v="1"/>
    <m/>
    <m/>
    <x v="1"/>
    <m/>
    <m/>
    <m/>
    <m/>
    <m/>
    <n v="0"/>
    <s v="ELIMINADO"/>
    <s v="78  0274"/>
    <d v="2021-12-13T00:00:00"/>
    <m/>
    <m/>
    <m/>
  </r>
  <r>
    <x v="8"/>
    <m/>
    <n v="2354"/>
    <s v="SI"/>
    <s v="ROUTER SD WAN QUE SOPORTE AL MENOS 10MBPS.2605012100"/>
    <s v="121011914790590"/>
    <n v="472110212"/>
    <s v="BIEN"/>
    <s v="Común"/>
    <x v="1"/>
    <m/>
    <s v="SUBASTA INVERSA ELECTRÓNICA"/>
    <s v="ROUTER SD WAN QUE SOPORTE AL MENOS 10MBPS."/>
    <s v="2"/>
    <n v="6050"/>
    <n v="12100"/>
    <n v="3"/>
    <x v="2"/>
    <s v="MUÑOZ ANDREA"/>
    <n v="21247"/>
    <x v="3"/>
    <m/>
    <m/>
    <s v="Calificación "/>
    <m/>
    <m/>
    <n v="0"/>
    <s v="MODIFICADO"/>
    <s v="78  0054"/>
    <m/>
    <m/>
    <m/>
    <m/>
  </r>
  <r>
    <x v="8"/>
    <m/>
    <n v="2356"/>
    <s v="SI"/>
    <s v="RADIO DE 7 GHZ246999398"/>
    <s v="1210120147100110 "/>
    <s v="472200611"/>
    <s v="BIEN"/>
    <s v="Común"/>
    <x v="1"/>
    <s v="Normalizado"/>
    <s v="SUBASTA INVERSA ELECTRÓNICA"/>
    <s v="RADIO DE 7 GHZ"/>
    <n v="2"/>
    <n v="4699"/>
    <m/>
    <n v="3"/>
    <x v="1"/>
    <m/>
    <m/>
    <x v="1"/>
    <m/>
    <m/>
    <m/>
    <m/>
    <m/>
    <n v="0"/>
    <s v="ELIMINADO"/>
    <s v="19  0274"/>
    <d v="2021-12-13T00:00:00"/>
    <m/>
    <m/>
    <m/>
  </r>
  <r>
    <x v="8"/>
    <m/>
    <n v="2357"/>
    <s v="SI"/>
    <s v="DISCO DURO EXTERNO ANTIGOLPE 2 T50157,927896"/>
    <s v="2500034 "/>
    <s v="452900019"/>
    <s v="BIEN"/>
    <s v="Común"/>
    <x v="0"/>
    <s v="Normalizado"/>
    <s v="SUBASTA INVERSA ELECTRÓNICA"/>
    <s v="DISCO DURO EXTERNO ANTIGOLPE 2 T"/>
    <n v="50"/>
    <n v="157.91999999999999"/>
    <n v="7895.9999999999991"/>
    <s v="2, 3"/>
    <x v="1"/>
    <m/>
    <m/>
    <x v="0"/>
    <m/>
    <m/>
    <m/>
    <m/>
    <m/>
    <n v="0"/>
    <m/>
    <m/>
    <m/>
    <m/>
    <m/>
    <m/>
  </r>
  <r>
    <x v="8"/>
    <m/>
    <n v="2358"/>
    <s v="SI"/>
    <s v="SWITCH INDUSTRIAL ADMINISTRABLE CAPA 3 DE 24 PUERTOS POE 1G17715,267715,26"/>
    <s v="121011514790550 "/>
    <s v="472110215"/>
    <s v="BIEN"/>
    <s v="Común"/>
    <x v="1"/>
    <s v="No Normalizado"/>
    <s v="LICITACIÓN"/>
    <s v="SWITCH INDUSTRIAL ADMINISTRABLE CAPA 3 DE 24 PUERTOS POE 1G"/>
    <n v="1"/>
    <n v="7715.26"/>
    <m/>
    <n v="3"/>
    <x v="2"/>
    <m/>
    <m/>
    <x v="1"/>
    <m/>
    <m/>
    <m/>
    <m/>
    <m/>
    <n v="0"/>
    <s v="ELIMINADO"/>
    <s v="77 0019  0181"/>
    <d v="2021-11-08T00:00:00"/>
    <m/>
    <m/>
    <m/>
  </r>
  <r>
    <x v="8"/>
    <m/>
    <n v="2359"/>
    <s v="SI"/>
    <s v="TELEFONO IP DE 12 TECLAS, 2 PUERTOS, DISPLAY MONOCROMATICO PRESENTA EXTENSION Y NOMBRES, 8/16 TECLAS PROGRAMABLES135106630"/>
    <s v="1210120147100110"/>
    <n v="472200415"/>
    <s v="BIEN"/>
    <s v="Común"/>
    <x v="1"/>
    <m/>
    <s v="SUBASTA INVERSA ELECTRÓNICA"/>
    <s v="TELEFONO IP DE 12 TECLAS, 2 PUERTOS, DISPLAY MONOCROMATICO PRESENTA EXTENSION Y NOMBRES, 8/16 TECLAS PROGRAMABLES"/>
    <n v="13"/>
    <n v="510"/>
    <n v="6630"/>
    <n v="3"/>
    <x v="1"/>
    <s v="GUEVARA JOHANA"/>
    <n v="23048"/>
    <x v="2"/>
    <m/>
    <m/>
    <m/>
    <m/>
    <m/>
    <n v="0"/>
    <s v="INCLUSIÓN"/>
    <n v="238"/>
    <m/>
    <m/>
    <m/>
    <m/>
  </r>
  <r>
    <x v="8"/>
    <m/>
    <n v="2360"/>
    <s v="SI"/>
    <s v="SOPORTE O HERRAJE DE RETENCIÓN PARA 200 m.253256325"/>
    <s v="121011914790590"/>
    <n v="429990531"/>
    <s v="BIEN"/>
    <s v="Común"/>
    <x v="1"/>
    <m/>
    <s v="SUBASTA INVERSA ELECTRÓNICA"/>
    <s v="SOPORTE O HERRAJE DE RETENCIÓN PARA 200 m."/>
    <s v="253"/>
    <n v="25"/>
    <n v="6325"/>
    <s v="1, 2"/>
    <x v="1"/>
    <m/>
    <m/>
    <x v="0"/>
    <m/>
    <m/>
    <m/>
    <m/>
    <m/>
    <n v="0"/>
    <s v="INCLUSIÓN"/>
    <n v="78"/>
    <m/>
    <m/>
    <m/>
    <m/>
  </r>
  <r>
    <x v="8"/>
    <m/>
    <n v="2361"/>
    <s v="SI"/>
    <s v="MANTENIMIENTO PREVENTIVO DE 21 KIOSCOS DISPENSADORES DE TURNOS163006300"/>
    <s v="121011414780191"/>
    <n v="871300011"/>
    <s v="SERVICIO"/>
    <s v="Común"/>
    <x v="1"/>
    <m/>
    <s v="SUBASTA INVERSA ELECTRÓNICA"/>
    <s v="MANTENIMIENTO PREVENTIVO DE 21 KIOSCOS DISPENSADORES DE TURNOS"/>
    <s v="1"/>
    <n v="6300"/>
    <n v="6300"/>
    <s v="2, 3"/>
    <x v="1"/>
    <m/>
    <m/>
    <x v="0"/>
    <m/>
    <m/>
    <m/>
    <m/>
    <m/>
    <n v="0"/>
    <s v="INCLUSIÓN"/>
    <n v="124"/>
    <m/>
    <m/>
    <m/>
    <m/>
  </r>
  <r>
    <x v="8"/>
    <m/>
    <n v="2362"/>
    <s v="SI"/>
    <s v="SOPORTE O HERRAJE DE SUSPENSIÓN PARA 200 m.249256225"/>
    <s v="121011914790590"/>
    <n v="429990531"/>
    <s v="BIEN"/>
    <s v="Común"/>
    <x v="1"/>
    <m/>
    <s v="SUBASTA INVERSA ELECTRÓNICA"/>
    <s v="SOPORTE O HERRAJE DE SUSPENSIÓN PARA 200 m."/>
    <s v="249"/>
    <n v="25"/>
    <n v="6225"/>
    <s v="1, 2"/>
    <x v="1"/>
    <m/>
    <m/>
    <x v="0"/>
    <m/>
    <m/>
    <m/>
    <m/>
    <m/>
    <n v="0"/>
    <s v="INCLUSIÓN"/>
    <n v="78"/>
    <m/>
    <m/>
    <m/>
    <m/>
  </r>
  <r>
    <x v="8"/>
    <m/>
    <n v="2363"/>
    <s v="SI"/>
    <s v="IMPRESORA PLOTTER A1 COLOR CON SCANER15928,085928,08"/>
    <s v="1210120147100110 "/>
    <n v="451600321"/>
    <s v="BIEN"/>
    <s v="Común"/>
    <x v="1"/>
    <s v="Normalizado"/>
    <s v="ÍNFIMA CUANTÍA"/>
    <s v="IMPRESORA PLOTTER A1 COLOR CON SCANER"/>
    <n v="1"/>
    <n v="5928.08"/>
    <n v="5928.08"/>
    <s v="2, 3"/>
    <x v="1"/>
    <s v="LOACHAMIN KATYA"/>
    <n v="22791"/>
    <x v="6"/>
    <m/>
    <m/>
    <s v="ADJUDICADO - INFIMA"/>
    <m/>
    <m/>
    <n v="0"/>
    <m/>
    <m/>
    <m/>
    <m/>
    <m/>
    <m/>
  </r>
  <r>
    <x v="8"/>
    <m/>
    <n v="2364"/>
    <s v="SI"/>
    <s v="MOUSE_x000a_ERGONÓMICO322185796"/>
    <s v="2500034"/>
    <n v="452900012"/>
    <s v="BIEN"/>
    <s v="Común"/>
    <x v="0"/>
    <m/>
    <s v="SUBASTA INVERSA ELECTRÓNICA"/>
    <s v="MOUSE_x000a_ERGONÓMICO"/>
    <s v="322"/>
    <n v="18"/>
    <n v="5796"/>
    <s v="2, 3"/>
    <x v="1"/>
    <m/>
    <m/>
    <x v="0"/>
    <m/>
    <m/>
    <m/>
    <m/>
    <m/>
    <n v="0"/>
    <s v="INCLUSIÓN"/>
    <n v="185"/>
    <m/>
    <m/>
    <m/>
    <m/>
  </r>
  <r>
    <x v="8"/>
    <m/>
    <n v="2365"/>
    <s v="SI"/>
    <s v="BATERÍA PARA RADIO WALKIE TALKIE501155750"/>
    <s v="2500031 "/>
    <s v="4642000112"/>
    <s v="BIEN"/>
    <s v="Común"/>
    <x v="0"/>
    <s v="Normalizado"/>
    <s v="ÍNFIMA CUANTÍA"/>
    <s v="BATERÍA PARA RADIO WALKIE TALKIE"/>
    <n v="50"/>
    <n v="115"/>
    <n v="5750"/>
    <s v="2, 3"/>
    <x v="1"/>
    <m/>
    <m/>
    <x v="0"/>
    <m/>
    <m/>
    <m/>
    <m/>
    <m/>
    <n v="0"/>
    <s v="MODIFICADO"/>
    <s v="78_x000a_155"/>
    <m/>
    <m/>
    <m/>
    <m/>
  </r>
  <r>
    <x v="8"/>
    <m/>
    <n v="2366"/>
    <s v="SI"/>
    <s v="MEMORIA RAM DDR3 8GB PORTÁTIL100555500"/>
    <s v="2500034"/>
    <n v="4529000110"/>
    <s v="BIEN"/>
    <s v="Común"/>
    <x v="0"/>
    <m/>
    <s v="SUBASTA INVERSA ELECTRÓNICA"/>
    <s v="MEMORIA RAM DDR3 8GB PORTÁTIL"/>
    <s v="100"/>
    <n v="55"/>
    <n v="5500"/>
    <s v="2, 3"/>
    <x v="1"/>
    <m/>
    <m/>
    <x v="0"/>
    <m/>
    <m/>
    <m/>
    <m/>
    <m/>
    <n v="0"/>
    <s v="INCLUSIÓN"/>
    <n v="124"/>
    <m/>
    <m/>
    <m/>
    <m/>
  </r>
  <r>
    <x v="8"/>
    <m/>
    <n v="2367"/>
    <s v="SI"/>
    <s v="IMPRESORA MATRICIAL DE 136 COLUMNAS, 10 CPI, 4 X 9 PINES, 1550 CPS15412,645412,64"/>
    <s v="1210120147100110 "/>
    <s v="4516003113"/>
    <s v="BIEN"/>
    <s v="Común"/>
    <x v="1"/>
    <s v="Normalizado"/>
    <s v="ÍNFIMA CUANTÍA"/>
    <s v="IMPRESORA MATRICIAL DE 136 COLUMNAS, 10 CPI, 4 X 9 PINES, 1550 CPS"/>
    <n v="1"/>
    <n v="5412.64"/>
    <n v="5412.64"/>
    <s v="2, 3"/>
    <x v="2"/>
    <s v="URBANO MARGARITA"/>
    <n v="22948"/>
    <x v="3"/>
    <m/>
    <m/>
    <s v="ADJUDICADO - INFIMA"/>
    <m/>
    <m/>
    <n v="0"/>
    <m/>
    <m/>
    <m/>
    <m/>
    <m/>
    <m/>
  </r>
  <r>
    <x v="8"/>
    <m/>
    <n v="2368"/>
    <s v="SI"/>
    <s v="INSTALACIÓN, CONFIGURACIÓN, PUESTA EN MARCHA Y TRANSFERENCIA DE CONOCIMIENTOS DE LA SOLUCIÓN BALANCEADORES DE INTERNET150005000"/>
    <s v="121011914790590"/>
    <n v="841600311"/>
    <s v="SERVICIO"/>
    <s v="Común"/>
    <x v="1"/>
    <m/>
    <s v="SUBASTA INVERSA ELECTRÓNICA"/>
    <s v="INSTALACIÓN, CONFIGURACIÓN, PUESTA EN MARCHA Y TRANSFERENCIA DE CONOCIMIENTOS DE LA SOLUCIÓN BALANCEADORES DE INTERNET"/>
    <s v="1"/>
    <n v="5000"/>
    <n v="5000"/>
    <s v="2, 3"/>
    <x v="2"/>
    <s v="LOPEZ PABLO"/>
    <n v="22760"/>
    <x v="3"/>
    <m/>
    <m/>
    <s v="calificacion de ofertas "/>
    <m/>
    <m/>
    <n v="0"/>
    <s v="INCLUSIÓN"/>
    <n v="124"/>
    <m/>
    <m/>
    <m/>
    <m/>
  </r>
  <r>
    <x v="8"/>
    <m/>
    <n v="2369"/>
    <s v="SI"/>
    <s v="DISCO DURO PARA PORTATIL SOLIDO 1T501005000"/>
    <s v="2500034"/>
    <n v="452900019"/>
    <s v="BIEN"/>
    <s v="Común"/>
    <x v="0"/>
    <m/>
    <s v="SUBASTA INVERSA ELECTRÓNICA"/>
    <s v="DISCO DURO PARA PORTATIL SOLIDO 1T"/>
    <s v="50"/>
    <n v="100"/>
    <n v="5000"/>
    <s v="2, 3"/>
    <x v="1"/>
    <m/>
    <m/>
    <x v="0"/>
    <m/>
    <m/>
    <m/>
    <m/>
    <m/>
    <n v="0"/>
    <s v="INCLUSIÓN"/>
    <n v="124"/>
    <m/>
    <m/>
    <m/>
    <m/>
  </r>
  <r>
    <x v="8"/>
    <m/>
    <n v="2370"/>
    <s v="SI"/>
    <s v="COMPUTADOR WORKSTATION TIPO 2150005000"/>
    <s v="1210120147100110 "/>
    <s v="452300087"/>
    <s v="BIEN"/>
    <s v="Común"/>
    <x v="1"/>
    <s v="Normalizado"/>
    <s v="SUBASTA INVERSA ELECTRÓNICA"/>
    <s v="COMPUTADOR WORKSTATION TIPO 2"/>
    <n v="1"/>
    <n v="3851.38"/>
    <n v="3851.38"/>
    <s v="2, 3"/>
    <x v="2"/>
    <s v="GUEVARA JOHANA"/>
    <n v="22968"/>
    <x v="3"/>
    <m/>
    <m/>
    <s v="28 oct: se envía pliego para revisión del área_x000a_11 nov: acta de preguntas, respuestas y aclaraciones al portal de compras públicas"/>
    <m/>
    <m/>
    <n v="0"/>
    <s v="MODIFICADO"/>
    <s v="78   00099"/>
    <d v="2021-10-15T00:00:00"/>
    <m/>
    <m/>
    <m/>
  </r>
  <r>
    <x v="8"/>
    <m/>
    <n v="2371"/>
    <s v="SI"/>
    <s v="ROUTER SD WAN QUE SOPORTE AL MENOS 25MBPS.14864,974864,97"/>
    <s v="121011914790590"/>
    <n v="472110212"/>
    <s v="BIEN"/>
    <s v="Común"/>
    <x v="1"/>
    <m/>
    <s v="SUBASTA INVERSA ELECTRÓNICA"/>
    <s v="ROUTER SD WAN QUE SOPORTE AL MENOS 25MBPS."/>
    <s v="1"/>
    <n v="4864.97"/>
    <n v="4864.97"/>
    <n v="3"/>
    <x v="2"/>
    <s v="MUÑOZ ANDREA"/>
    <n v="21247"/>
    <x v="3"/>
    <m/>
    <m/>
    <s v="Calificación "/>
    <m/>
    <m/>
    <n v="0"/>
    <s v="MODIFICADO"/>
    <s v="78  0054"/>
    <m/>
    <m/>
    <m/>
    <m/>
  </r>
  <r>
    <x v="8"/>
    <m/>
    <n v="2372"/>
    <s v="SI"/>
    <s v="DISCO DURO PARA PORTÁTIL DE 1 TB SLIM 50844200"/>
    <s v="2500034 "/>
    <s v="452900019"/>
    <s v="BIEN"/>
    <s v="Común"/>
    <x v="0"/>
    <s v="Normalizado"/>
    <s v="SUBASTA INVERSA ELECTRÓNICA"/>
    <s v="DISCO DURO PARA PORTÁTIL DE 1 TB SLIM "/>
    <n v="50"/>
    <n v="84"/>
    <n v="4200"/>
    <s v="2, 3"/>
    <x v="1"/>
    <m/>
    <m/>
    <x v="0"/>
    <m/>
    <m/>
    <m/>
    <m/>
    <m/>
    <n v="0"/>
    <m/>
    <m/>
    <m/>
    <m/>
    <m/>
    <m/>
  </r>
  <r>
    <x v="8"/>
    <m/>
    <n v="2373"/>
    <s v="SI"/>
    <s v="RADIO MOVIL DIGITAL PARA VEHICULO, BANDA VHF FRECUENCIA 136 174 MHZ313003900"/>
    <s v="1210120147100110"/>
    <s v="472200611"/>
    <s v="BIEN"/>
    <s v="Común"/>
    <x v="0"/>
    <s v="Normalizado"/>
    <s v="ÍNFIMA CUANTÍA"/>
    <s v="RADIO MOVIL DIGITAL PARA VEHICULO, BANDA VHF FRECUENCIA 136 174 MHZ"/>
    <n v="3"/>
    <n v="1300"/>
    <n v="3900"/>
    <s v="1, 2"/>
    <x v="1"/>
    <m/>
    <n v="22717"/>
    <x v="3"/>
    <m/>
    <m/>
    <s v="Adjudicado - registro de contrato "/>
    <m/>
    <m/>
    <n v="0"/>
    <s v="MODIFICADO"/>
    <n v="78"/>
    <m/>
    <m/>
    <m/>
    <m/>
  </r>
  <r>
    <x v="8"/>
    <m/>
    <n v="2374"/>
    <s v="SI"/>
    <s v="CABLE FTP STP EXTERIORES CAT 6, 4 PARES VERIFICADOS CALIDAD BAJO A N24001,63840"/>
    <s v="2500031 "/>
    <s v="463400002"/>
    <s v="BIEN"/>
    <s v="Común"/>
    <x v="0"/>
    <s v="Normalizado"/>
    <s v="ÍNFIMA CUANTÍA"/>
    <s v="CABLE FTP STP EXTERIORES CAT 6, 4 PARES VERIFICADOS CALIDAD BAJO A N"/>
    <n v="2400"/>
    <n v="1.6"/>
    <n v="3840"/>
    <s v="1, 2"/>
    <x v="1"/>
    <m/>
    <m/>
    <x v="0"/>
    <m/>
    <m/>
    <m/>
    <m/>
    <m/>
    <n v="0"/>
    <m/>
    <m/>
    <m/>
    <m/>
    <m/>
    <m/>
  </r>
  <r>
    <x v="8"/>
    <m/>
    <n v="2375"/>
    <s v="SI"/>
    <s v="MANTENIMIENTO PREVENTIVO DE PROYECTORES DE VIDEO Y DATOS136753675"/>
    <s v="2500059"/>
    <s v="871300011"/>
    <s v="SERVICIO"/>
    <s v="Común"/>
    <x v="0"/>
    <s v="Normalizado"/>
    <s v="SUBASTA INVERSA ELECTRÓNICA"/>
    <s v="MANTENIMIENTO PREVENTIVO DE PROYECTORES DE VIDEO Y DATOS"/>
    <n v="1"/>
    <n v="3676.5"/>
    <n v="3676.5"/>
    <n v="3"/>
    <x v="2"/>
    <s v="HURTADO JOSE"/>
    <n v="22969"/>
    <x v="6"/>
    <m/>
    <m/>
    <s v="Área requirente"/>
    <m/>
    <m/>
    <n v="0"/>
    <s v="MODIFICADO"/>
    <s v="78  0081  00099"/>
    <d v="2021-10-15T00:00:00"/>
    <m/>
    <m/>
    <m/>
  </r>
  <r>
    <x v="8"/>
    <m/>
    <n v="2376"/>
    <s v="SI"/>
    <s v="ACRÍLICOS IDENTIFICATIVOS EN MICA CON LOGO EEQ68453420"/>
    <s v="121011914790590"/>
    <n v="452800049"/>
    <s v="BIEN"/>
    <s v="Común"/>
    <x v="1"/>
    <m/>
    <s v="SUBASTA INVERSA ELECTRÓNICA"/>
    <s v="ACRÍLICOS IDENTIFICATIVOS EN MICA CON LOGO EEQ"/>
    <s v="684"/>
    <n v="5"/>
    <n v="3420"/>
    <s v="1, 2"/>
    <x v="1"/>
    <m/>
    <m/>
    <x v="0"/>
    <m/>
    <m/>
    <m/>
    <m/>
    <m/>
    <n v="0"/>
    <s v="INCLUSIÓN"/>
    <n v="78"/>
    <m/>
    <m/>
    <m/>
    <m/>
  </r>
  <r>
    <x v="8"/>
    <m/>
    <n v="2377"/>
    <s v="SI"/>
    <s v="MANTENIMIENTO PREVENTIVO DE 10 EQUIPOS DIGITALIZADORES130003000"/>
    <s v="2500059"/>
    <s v="452200016"/>
    <s v="SERVICIO"/>
    <s v="Común"/>
    <x v="0"/>
    <s v="Normalizado"/>
    <s v="SUBASTA INVERSA ELECTRÓNICA"/>
    <s v="MANTENIMIENTO PREVENTIVO DE 10 EQUIPOS DIGITALIZADORES"/>
    <n v="1"/>
    <n v="900"/>
    <n v="900"/>
    <n v="3"/>
    <x v="2"/>
    <s v="LARCO DIMARY"/>
    <n v="22970"/>
    <x v="5"/>
    <m/>
    <m/>
    <m/>
    <m/>
    <m/>
    <n v="0"/>
    <s v="MODIFICADO"/>
    <s v="81  00099"/>
    <d v="2021-10-15T00:00:00"/>
    <m/>
    <m/>
    <m/>
  </r>
  <r>
    <x v="8"/>
    <m/>
    <n v="2378"/>
    <s v="SI"/>
    <s v="MANGUERA ANILLADA FLEXIBLE DE ACERO GALVANIZADO, TIPO BX, 3/4 PULGADA, CON RECUBRIMIENTO DE PVC58152905"/>
    <s v="121011914790590"/>
    <n v="429990537"/>
    <s v="BIEN"/>
    <s v="Común"/>
    <x v="1"/>
    <m/>
    <s v="SUBASTA INVERSA ELECTRÓNICA"/>
    <s v="MANGUERA ANILLADA FLEXIBLE DE ACERO GALVANIZADO, TIPO BX, 3/4 PULGADA, CON RECUBRIMIENTO DE PVC"/>
    <s v="581"/>
    <n v="5"/>
    <n v="2905"/>
    <s v="1, 2"/>
    <x v="1"/>
    <m/>
    <m/>
    <x v="0"/>
    <m/>
    <m/>
    <m/>
    <m/>
    <m/>
    <n v="0"/>
    <s v="INCLUSIÓN"/>
    <n v="78"/>
    <m/>
    <m/>
    <m/>
    <m/>
  </r>
  <r>
    <x v="8"/>
    <m/>
    <n v="2379"/>
    <s v="SI"/>
    <s v="JUEGO DE HERRAMIENTAS PARA MANTENIMIENTO DE EQUIPOS ELECTRONICOS DE 404670,322681,28"/>
    <s v="2500034 "/>
    <s v="4824300117"/>
    <s v="BIEN"/>
    <s v="Común"/>
    <x v="0"/>
    <s v="Normalizado"/>
    <s v="ÍNFIMA CUANTÍA"/>
    <s v="JUEGO DE HERRAMIENTAS PARA MANTENIMIENTO DE EQUIPOS ELECTRONICOS DE 40"/>
    <n v="4"/>
    <n v="670.32"/>
    <n v="2681.28"/>
    <s v="1, 2"/>
    <x v="1"/>
    <m/>
    <m/>
    <x v="0"/>
    <m/>
    <m/>
    <m/>
    <m/>
    <m/>
    <n v="0"/>
    <m/>
    <m/>
    <m/>
    <m/>
    <m/>
    <m/>
  </r>
  <r>
    <x v="8"/>
    <m/>
    <n v="2380"/>
    <s v="SI"/>
    <s v="DISCO DURO DESKTOP DE 1 TB5053,22660"/>
    <s v="2500034 "/>
    <s v="452900019"/>
    <s v="BIEN"/>
    <s v="Común"/>
    <x v="0"/>
    <s v="Normalizado"/>
    <s v="SUBASTA INVERSA ELECTRÓNICA"/>
    <s v="DISCO DURO DESKTOP DE 1 TB"/>
    <n v="50"/>
    <n v="53.2"/>
    <n v="2660"/>
    <s v="2, 3"/>
    <x v="1"/>
    <m/>
    <m/>
    <x v="0"/>
    <m/>
    <m/>
    <m/>
    <m/>
    <m/>
    <n v="0"/>
    <m/>
    <m/>
    <m/>
    <m/>
    <m/>
    <m/>
  </r>
  <r>
    <x v="8"/>
    <m/>
    <n v="2381"/>
    <s v="SI"/>
    <s v="PREFORMADO TIPO U PARA FIBRA EN ALUMINIO ANTICORROSIVO253102530"/>
    <s v="121011914790590"/>
    <n v="452800049"/>
    <s v="BIEN"/>
    <s v="Común"/>
    <x v="1"/>
    <m/>
    <s v="SUBASTA INVERSA ELECTRÓNICA"/>
    <s v="PREFORMADO TIPO U PARA FIBRA EN ALUMINIO ANTICORROSIVO"/>
    <s v="253"/>
    <n v="10"/>
    <n v="2530"/>
    <s v="1, 2"/>
    <x v="1"/>
    <m/>
    <m/>
    <x v="0"/>
    <m/>
    <m/>
    <m/>
    <m/>
    <m/>
    <n v="0"/>
    <s v="INCLUSIÓN"/>
    <n v="78"/>
    <m/>
    <m/>
    <m/>
    <m/>
  </r>
  <r>
    <x v="8"/>
    <m/>
    <n v="2382"/>
    <s v="SI"/>
    <s v="REPETIDORA ANALOGO DIGITAL DE ALTO TRAFICO VHF MODELO, RANGO  FRECUENC125072507"/>
    <s v="1210120147100110 "/>
    <s v="472110111"/>
    <s v="BIEN"/>
    <s v="Común"/>
    <x v="1"/>
    <s v="Normalizado"/>
    <s v="SUBASTA INVERSA ELECTRÓNICA"/>
    <s v="REPETIDORA ANALOGO DIGITAL DE ALTO TRAFICO VHF MODELO, RANGO  FRECUENC"/>
    <n v="1"/>
    <n v="2507"/>
    <m/>
    <n v="3"/>
    <x v="1"/>
    <m/>
    <m/>
    <x v="1"/>
    <m/>
    <m/>
    <m/>
    <m/>
    <m/>
    <n v="0"/>
    <s v="ELIMINADO"/>
    <s v="19  0274"/>
    <d v="2021-12-13T00:00:00"/>
    <m/>
    <m/>
    <m/>
  </r>
  <r>
    <x v="8"/>
    <m/>
    <n v="2383"/>
    <s v="SI"/>
    <s v="ODF RACK 19&quot; PARA 24 PUERTOS SC MONOMODO G652.D TERMINACIÓN SC102502500"/>
    <s v="121011914790590"/>
    <n v="452800043"/>
    <s v="BIEN"/>
    <s v="Común"/>
    <x v="1"/>
    <m/>
    <s v="SUBASTA INVERSA ELECTRÓNICA"/>
    <s v="ODF RACK 19&quot; PARA 24 PUERTOS SC MONOMODO G652.D TERMINACIÓN SC"/>
    <s v="10"/>
    <n v="250"/>
    <n v="2500"/>
    <s v="1, 2"/>
    <x v="1"/>
    <m/>
    <m/>
    <x v="0"/>
    <m/>
    <m/>
    <m/>
    <m/>
    <m/>
    <n v="0"/>
    <s v="INCLUSIÓN"/>
    <n v="78"/>
    <m/>
    <m/>
    <m/>
    <m/>
  </r>
  <r>
    <x v="8"/>
    <m/>
    <n v="2384"/>
    <s v="SI"/>
    <s v="RADIO PORTÁTIL DIGITAL, POTENCIA EN VHF 5 WATTS, DIGITAL GPS, OPERACIÓN3814,082442,24"/>
    <s v="1210120147100110"/>
    <s v="472200611"/>
    <s v="BIEN"/>
    <s v="Común"/>
    <x v="1"/>
    <s v="Normalizado"/>
    <s v="ÍNFIMA CUANTÍA"/>
    <s v="RADIO PORTÁTIL DIGITAL, POTENCIA EN VHF 5 WATTS, DIGITAL GPS, OPERACIÓN"/>
    <n v="3"/>
    <n v="814.08"/>
    <n v="2442.2400000000002"/>
    <s v="1, 2"/>
    <x v="1"/>
    <m/>
    <n v="22717"/>
    <x v="3"/>
    <m/>
    <m/>
    <s v="Adjudicado - registro de contrato "/>
    <m/>
    <m/>
    <n v="0"/>
    <s v="MODIFICADO"/>
    <n v="78"/>
    <m/>
    <m/>
    <m/>
    <m/>
  </r>
  <r>
    <x v="8"/>
    <m/>
    <n v="2385"/>
    <s v="SI"/>
    <s v="PIGTAILS SC/UPC, SM.240102400"/>
    <s v="121011914790590"/>
    <n v="452800049"/>
    <s v="BIEN"/>
    <s v="Común"/>
    <x v="1"/>
    <m/>
    <s v="SUBASTA INVERSA ELECTRÓNICA"/>
    <s v="PIGTAILS SC/UPC, SM."/>
    <s v="240"/>
    <n v="10"/>
    <n v="2400"/>
    <s v="1, 2"/>
    <x v="1"/>
    <m/>
    <m/>
    <x v="0"/>
    <m/>
    <m/>
    <m/>
    <m/>
    <m/>
    <n v="0"/>
    <s v="INCLUSIÓN"/>
    <n v="78"/>
    <m/>
    <m/>
    <m/>
    <m/>
  </r>
  <r>
    <x v="8"/>
    <m/>
    <n v="2386"/>
    <s v="SI"/>
    <s v="CABLE DE FIBRA OPTICA DE 24 HILOS, MONOMODO ARMADA, NORMA G.652D54042160"/>
    <s v="121011914790590"/>
    <n v="463400027"/>
    <s v="BIEN"/>
    <s v="Común"/>
    <x v="1"/>
    <m/>
    <s v="SUBASTA INVERSA ELECTRÓNICA"/>
    <s v="CABLE DE FIBRA OPTICA DE 24 HILOS, MONOMODO ARMADA, NORMA G.652D"/>
    <s v="540"/>
    <n v="4"/>
    <n v="2160"/>
    <s v="1, 2"/>
    <x v="1"/>
    <m/>
    <m/>
    <x v="0"/>
    <m/>
    <m/>
    <m/>
    <m/>
    <m/>
    <n v="0"/>
    <s v="INCLUSIÓN"/>
    <n v="78"/>
    <m/>
    <m/>
    <m/>
    <m/>
  </r>
  <r>
    <x v="8"/>
    <m/>
    <n v="2387"/>
    <s v="SI"/>
    <s v="PROYECTOR INFOCUS  3200  LÚMENES 3D  HDMI21024,862049,72"/>
    <s v="5110037 "/>
    <s v="483231011"/>
    <s v="BIEN"/>
    <s v="Común"/>
    <x v="0"/>
    <s v="Normalizado"/>
    <s v="ÍNFIMA CUANTÍA"/>
    <s v="PROYECTOR INFOCUS  3200  LÚMENES 3D  HDMI"/>
    <n v="2"/>
    <n v="1024.8599999999999"/>
    <n v="2049.7199999999998"/>
    <s v="2, 3"/>
    <x v="1"/>
    <m/>
    <m/>
    <x v="0"/>
    <m/>
    <m/>
    <m/>
    <m/>
    <m/>
    <n v="0"/>
    <m/>
    <m/>
    <m/>
    <m/>
    <m/>
    <m/>
  </r>
  <r>
    <x v="8"/>
    <m/>
    <n v="2388"/>
    <s v="SI"/>
    <s v="MICRO SCANNER PROFESIONAL CON ACCESORIOS CABLE VERIFICADOR, PUNTA PRU21015,752031,5"/>
    <s v="1210120147100110"/>
    <s v="452900014"/>
    <s v="BIEN"/>
    <s v="Común"/>
    <x v="0"/>
    <s v="Normalizado"/>
    <s v="ÍNFIMA CUANTÍA"/>
    <s v="MICRO SCANNER PROFESIONAL CON ACCESORIOS CABLE VERIFICADOR, PUNTA PRU"/>
    <n v="2"/>
    <n v="1015.75"/>
    <n v="2031.5"/>
    <n v="3"/>
    <x v="1"/>
    <m/>
    <m/>
    <x v="0"/>
    <m/>
    <m/>
    <m/>
    <m/>
    <m/>
    <n v="0"/>
    <s v="MODIFICADO"/>
    <n v="19"/>
    <m/>
    <m/>
    <m/>
    <m/>
  </r>
  <r>
    <x v="8"/>
    <m/>
    <n v="2389"/>
    <s v="SI"/>
    <s v="DUPLEXOR DE 4 CAVIDADES CON FRECUENCIA DE OPERACIÓN 138 A 174 MHZ120002000"/>
    <s v="1210120147100110"/>
    <n v="472200611"/>
    <s v="BIEN"/>
    <s v="Común"/>
    <x v="1"/>
    <m/>
    <s v="SUBASTA INVERSA ELECTRÓNICA"/>
    <s v="DUPLEXOR DE 4 CAVIDADES CON FRECUENCIA DE OPERACIÓN 138 A 174 MHZ"/>
    <n v="1"/>
    <n v="2000"/>
    <m/>
    <n v="3"/>
    <x v="1"/>
    <m/>
    <m/>
    <x v="1"/>
    <m/>
    <m/>
    <m/>
    <m/>
    <m/>
    <n v="0"/>
    <s v="ELIMINADO"/>
    <s v="19  0274"/>
    <d v="2021-12-13T00:00:00"/>
    <m/>
    <m/>
    <m/>
  </r>
  <r>
    <x v="8"/>
    <m/>
    <n v="2390"/>
    <s v="SI"/>
    <s v="FUENTE AC 120V29051810"/>
    <s v="1210120147100110 "/>
    <s v="464200014"/>
    <s v="BIEN"/>
    <s v="Común"/>
    <x v="1"/>
    <s v="Normalizado"/>
    <s v="SUBASTA INVERSA ELECTRÓNICA"/>
    <s v="FUENTE AC 120V"/>
    <n v="2"/>
    <n v="905"/>
    <m/>
    <n v="3"/>
    <x v="1"/>
    <m/>
    <m/>
    <x v="1"/>
    <m/>
    <m/>
    <m/>
    <m/>
    <m/>
    <n v="0"/>
    <s v="ELIMINADO"/>
    <s v="19  0274"/>
    <d v="2021-12-13T00:00:00"/>
    <m/>
    <m/>
    <m/>
  </r>
  <r>
    <x v="8"/>
    <m/>
    <n v="2391"/>
    <s v="SI"/>
    <s v="ANTENA PARABÓLICA DE 2 PIES DE DIÁMETRO28781756"/>
    <n v="1210120147100110"/>
    <s v="474030313"/>
    <s v="BIEN"/>
    <s v="Común"/>
    <x v="1"/>
    <s v="Normalizado"/>
    <s v="SUBASTA INVERSA ELECTRÓNICA"/>
    <s v="ANTENA PARABÓLICA DE 2 PIES DE DIÁMETRO"/>
    <n v="2"/>
    <n v="878"/>
    <m/>
    <n v="3"/>
    <x v="1"/>
    <m/>
    <m/>
    <x v="1"/>
    <m/>
    <m/>
    <m/>
    <m/>
    <m/>
    <n v="0"/>
    <s v="ELIMINADO"/>
    <s v="19  0274"/>
    <m/>
    <m/>
    <m/>
    <m/>
  </r>
  <r>
    <x v="8"/>
    <m/>
    <n v="2393"/>
    <s v="SI"/>
    <s v="PATCH CORD DE FIBRA OPTICA MONOMODO SC SC DUPLEX, DE 2 METROS10015,51550"/>
    <s v="2500031 "/>
    <s v="452800044"/>
    <s v="BIEN"/>
    <s v="Común"/>
    <x v="0"/>
    <s v="Normalizado"/>
    <s v="ÍNFIMA CUANTÍA"/>
    <s v="PATCH CORD DE FIBRA OPTICA MONOMODO SC SC DUPLEX, DE 2 METROS"/>
    <n v="100"/>
    <n v="15.5"/>
    <n v="1550"/>
    <s v="1, 2"/>
    <x v="1"/>
    <m/>
    <m/>
    <x v="0"/>
    <m/>
    <m/>
    <m/>
    <m/>
    <m/>
    <n v="0"/>
    <m/>
    <m/>
    <m/>
    <m/>
    <m/>
    <m/>
  </r>
  <r>
    <x v="8"/>
    <m/>
    <n v="2394"/>
    <s v="SI"/>
    <s v="PATCH CORD DE FIBRA OPTICA MONOMODO SC LC, DUPLEX DE 5 METROS30341020"/>
    <s v="2500031 "/>
    <s v="452800044"/>
    <s v="BIEN"/>
    <s v="Común"/>
    <x v="0"/>
    <s v="Normalizado"/>
    <s v="ÍNFIMA CUANTÍA"/>
    <s v="PATCH CORD DE FIBRA OPTICA MONOMODO SC LC, DUPLEX DE 5 METROS"/>
    <n v="30"/>
    <n v="34"/>
    <n v="1020"/>
    <s v="1, 2"/>
    <x v="1"/>
    <m/>
    <m/>
    <x v="0"/>
    <m/>
    <m/>
    <m/>
    <m/>
    <m/>
    <n v="0"/>
    <m/>
    <m/>
    <m/>
    <m/>
    <m/>
    <m/>
  </r>
  <r>
    <x v="8"/>
    <m/>
    <n v="2396"/>
    <s v="SI"/>
    <s v="PROTECTOR DE LINEA, SUPRESOR GIGABITS2425850"/>
    <s v="1210120147100110 "/>
    <s v="472200611"/>
    <s v="BIEN"/>
    <s v="Común"/>
    <x v="1"/>
    <s v="Normalizado"/>
    <s v="SUBASTA INVERSA ELECTRÓNICA"/>
    <s v="PROTECTOR DE LINEA, SUPRESOR GIGABITS"/>
    <n v="2"/>
    <n v="425"/>
    <m/>
    <n v="3"/>
    <x v="1"/>
    <m/>
    <m/>
    <x v="1"/>
    <m/>
    <m/>
    <m/>
    <m/>
    <m/>
    <n v="0"/>
    <s v="ELIMINADO"/>
    <s v="19  0274"/>
    <d v="2021-12-13T00:00:00"/>
    <m/>
    <m/>
    <m/>
  </r>
  <r>
    <x v="8"/>
    <m/>
    <n v="2397"/>
    <s v="SI"/>
    <s v="BATERIA ORIGINAL PARA COMPUTADOR PORTÁTIL COMPATIBLE PARA E6440 REF: N3X1D, 65 Wh, 11,1V1073,5735"/>
    <s v="2500034 "/>
    <s v="464200012"/>
    <s v="BIEN"/>
    <s v="Común"/>
    <x v="0"/>
    <s v="Normalizado"/>
    <s v="ÍNFIMA CUANTÍA"/>
    <s v="BATERIA ORIGINAL PARA COMPUTADOR PORTÁTIL COMPATIBLE PARA E6440 REF: N3X1D, 65 Wh, 11,1V"/>
    <n v="10"/>
    <n v="73.5"/>
    <n v="735"/>
    <s v="1, 2"/>
    <x v="1"/>
    <m/>
    <m/>
    <x v="0"/>
    <m/>
    <m/>
    <m/>
    <m/>
    <m/>
    <n v="0"/>
    <s v="MODIFICADO"/>
    <n v="78"/>
    <m/>
    <m/>
    <m/>
    <m/>
  </r>
  <r>
    <x v="8"/>
    <m/>
    <n v="2398"/>
    <s v="SI"/>
    <s v="BATERÍA ORIGINAL PARA COMPUTADOR PORTÁTIL COMPATIBLE PARA E7240 REF: WD52H, 45Wh. 7.4V.1072,98729,8"/>
    <s v="2500034 "/>
    <s v="464200011"/>
    <s v="BIEN"/>
    <s v="Común"/>
    <x v="0"/>
    <s v="Normalizado"/>
    <s v="ÍNFIMA CUANTÍA"/>
    <s v="BATERÍA ORIGINAL PARA COMPUTADOR PORTÁTIL COMPATIBLE PARA E7240 REF: WD52H, 45Wh. 7.4V."/>
    <n v="10"/>
    <n v="72.98"/>
    <n v="729.80000000000007"/>
    <s v="1, 2"/>
    <x v="1"/>
    <m/>
    <m/>
    <x v="0"/>
    <m/>
    <m/>
    <m/>
    <m/>
    <m/>
    <n v="0"/>
    <s v="MODIFICADO"/>
    <n v="78"/>
    <m/>
    <m/>
    <m/>
    <m/>
  </r>
  <r>
    <x v="8"/>
    <m/>
    <n v="2399"/>
    <s v="SI"/>
    <s v="ANTENA VHF DE 4 POLOS COMPLETA RANGO DE FRECUENCIA 150000 MHZ A 174000 MHZ1707,5707,5"/>
    <s v="1210120147100110"/>
    <n v="474030311"/>
    <s v="BIEN"/>
    <s v="Común"/>
    <x v="1"/>
    <m/>
    <s v="SUBASTA INVERSA ELECTRÓNICA"/>
    <s v="ANTENA VHF DE 4 POLOS COMPLETA RANGO DE FRECUENCIA 150000 MHZ A 174000 MHZ"/>
    <n v="1"/>
    <n v="707.5"/>
    <m/>
    <n v="3"/>
    <x v="1"/>
    <m/>
    <m/>
    <x v="1"/>
    <m/>
    <m/>
    <m/>
    <m/>
    <m/>
    <n v="0"/>
    <s v="ELIMINADO"/>
    <s v="19  0274"/>
    <d v="2021-12-13T00:00:00"/>
    <m/>
    <m/>
    <m/>
  </r>
  <r>
    <x v="8"/>
    <m/>
    <n v="2400"/>
    <s v="SI"/>
    <s v="ACCESORIOS DE MONTAJE DE ENLACE EN 7,2 GHZ.2325650"/>
    <s v="1210120147100110 "/>
    <s v="471732011"/>
    <s v="BIEN"/>
    <s v="Común"/>
    <x v="1"/>
    <s v="Normalizado"/>
    <s v="SUBASTA INVERSA ELECTRÓNICA"/>
    <s v="ACCESORIOS DE MONTAJE DE ENLACE EN 7,2 GHZ."/>
    <n v="2"/>
    <n v="325"/>
    <m/>
    <n v="3"/>
    <x v="1"/>
    <m/>
    <m/>
    <x v="1"/>
    <m/>
    <m/>
    <m/>
    <m/>
    <m/>
    <n v="0"/>
    <s v="ELIMINADO"/>
    <s v="19  0274"/>
    <d v="2021-12-13T00:00:00"/>
    <m/>
    <m/>
    <m/>
  </r>
  <r>
    <x v="8"/>
    <m/>
    <n v="2401"/>
    <s v="SI"/>
    <s v="CABLE TELEFONICO MULTIPAR INTERCONEXION, NO. 2 X 2 X 0.5 MM, CAT. 330500,19579,5"/>
    <s v="2500031 "/>
    <s v="463400001"/>
    <s v="BIEN"/>
    <s v="Común"/>
    <x v="0"/>
    <s v="Normalizado"/>
    <s v="ÍNFIMA CUANTÍA"/>
    <s v="CABLE TELEFONICO MULTIPAR INTERCONEXION, NO. 2 X 2 X 0.5 MM, CAT. 3"/>
    <n v="3050"/>
    <n v="0.19"/>
    <n v="579.5"/>
    <s v="1, 2"/>
    <x v="1"/>
    <m/>
    <m/>
    <x v="0"/>
    <m/>
    <m/>
    <m/>
    <m/>
    <m/>
    <n v="0"/>
    <m/>
    <m/>
    <m/>
    <m/>
    <m/>
    <m/>
  </r>
  <r>
    <x v="8"/>
    <m/>
    <n v="2402"/>
    <s v="SI"/>
    <s v="PATCH CORD DE FIBRA OPTICA MONOMODO SC SC DUPLEX, DE 10 METROS3015,5465"/>
    <s v="2500031 "/>
    <s v="452800044"/>
    <s v="BIEN"/>
    <s v="Común"/>
    <x v="0"/>
    <s v="Normalizado"/>
    <s v="ÍNFIMA CUANTÍA"/>
    <s v="PATCH CORD DE FIBRA OPTICA MONOMODO SC SC DUPLEX, DE 10 METROS"/>
    <n v="30"/>
    <n v="15.5"/>
    <n v="465"/>
    <s v="1, 2"/>
    <x v="1"/>
    <m/>
    <m/>
    <x v="0"/>
    <m/>
    <m/>
    <m/>
    <m/>
    <m/>
    <n v="0"/>
    <m/>
    <m/>
    <m/>
    <m/>
    <m/>
    <m/>
  </r>
  <r>
    <x v="8"/>
    <m/>
    <n v="2403"/>
    <s v="SI"/>
    <s v="CONVERSOR DE FIBRA ÓPTICA MONOMODO10/100 MBPS, CONECTOR SC,- RJ45, 15 KM.1040400"/>
    <s v="121011914790590"/>
    <n v="452800042"/>
    <s v="BIEN"/>
    <s v="Común"/>
    <x v="1"/>
    <m/>
    <s v="SUBASTA INVERSA ELECTRÓNICA"/>
    <s v="CONVERSOR DE FIBRA ÓPTICA MONOMODO10/100 MBPS, CONECTOR SC,- RJ45, 15 KM."/>
    <s v="10"/>
    <n v="40"/>
    <n v="400"/>
    <s v="1, 2"/>
    <x v="1"/>
    <m/>
    <m/>
    <x v="0"/>
    <m/>
    <m/>
    <m/>
    <m/>
    <m/>
    <n v="0"/>
    <s v="INCLUSIÓN"/>
    <n v="78"/>
    <m/>
    <m/>
    <m/>
    <m/>
  </r>
  <r>
    <x v="8"/>
    <m/>
    <n v="2404"/>
    <s v="SI"/>
    <s v="BATERIA ORIGINAL PARA COMPUTADOR PORTÁTIL COMPATIBLE PARA X220 REF: 45H1023, 11.1V, 63Wh573,5367,5"/>
    <s v="2500034 "/>
    <s v="464200011"/>
    <s v="BIEN"/>
    <s v="Común"/>
    <x v="0"/>
    <s v="Normalizado"/>
    <s v="ÍNFIMA CUANTÍA"/>
    <s v="BATERIA ORIGINAL PARA COMPUTADOR PORTÁTIL COMPATIBLE PARA X220 REF: 45H1023, 11.1V, 63Wh"/>
    <n v="5"/>
    <n v="73.5"/>
    <n v="367.5"/>
    <s v="1, 2"/>
    <x v="1"/>
    <m/>
    <m/>
    <x v="0"/>
    <m/>
    <m/>
    <m/>
    <m/>
    <m/>
    <n v="0"/>
    <s v="MODIFICADO"/>
    <n v="78"/>
    <m/>
    <m/>
    <m/>
    <m/>
  </r>
  <r>
    <x v="8"/>
    <m/>
    <n v="2405"/>
    <s v="SI"/>
    <s v="CAJA DE EMPALME INTERMEDIA ADSS-ADSS. 24 HILOS, PARA INTEMPERIE PROTECCIÓN IP68, PARA POSTE1350350"/>
    <s v="121011914790590"/>
    <n v="3632010115"/>
    <s v="BIEN"/>
    <s v="Común"/>
    <x v="1"/>
    <m/>
    <s v="SUBASTA INVERSA ELECTRÓNICA"/>
    <s v="CAJA DE EMPALME INTERMEDIA ADSS-ADSS. 24 HILOS, PARA INTEMPERIE PROTECCIÓN IP68, PARA POSTE"/>
    <s v="1"/>
    <n v="350"/>
    <n v="350"/>
    <s v="1, 2"/>
    <x v="1"/>
    <m/>
    <m/>
    <x v="0"/>
    <m/>
    <m/>
    <m/>
    <m/>
    <m/>
    <n v="0"/>
    <s v="INCLUSIÓN"/>
    <n v="78"/>
    <m/>
    <m/>
    <m/>
    <m/>
  </r>
  <r>
    <x v="8"/>
    <m/>
    <n v="2406"/>
    <s v="SI"/>
    <s v="GRAPAS PARA FIJACIÓN DE FIBRA ÓPTICA PARA PASO EN POZO SOTERRADO1620320"/>
    <s v="121011914790590"/>
    <n v="452800049"/>
    <s v="BIEN"/>
    <s v="Común"/>
    <x v="1"/>
    <m/>
    <s v="SUBASTA INVERSA ELECTRÓNICA"/>
    <s v="GRAPAS PARA FIJACIÓN DE FIBRA ÓPTICA PARA PASO EN POZO SOTERRADO"/>
    <s v="16"/>
    <n v="20"/>
    <n v="320"/>
    <s v="1, 2"/>
    <x v="1"/>
    <m/>
    <m/>
    <x v="0"/>
    <m/>
    <m/>
    <m/>
    <m/>
    <m/>
    <n v="0"/>
    <s v="INCLUSIÓN"/>
    <n v="78"/>
    <m/>
    <m/>
    <m/>
    <m/>
  </r>
  <r>
    <x v="8"/>
    <m/>
    <n v="2407"/>
    <s v="SI"/>
    <s v="BANDEJA METALICA PARA RACK DE 19&quot;, TIPO 2UR DE 90 X 442 X 373 MM, STANDARD1020200"/>
    <s v="121011914790590"/>
    <n v="452800049"/>
    <s v="BIEN"/>
    <s v="Común"/>
    <x v="1"/>
    <m/>
    <s v="SUBASTA INVERSA ELECTRÓNICA"/>
    <s v="BANDEJA METALICA PARA RACK DE 19&quot;, TIPO 2UR DE 90 X 442 X 373 MM, STANDARD"/>
    <s v="10"/>
    <n v="20"/>
    <n v="200"/>
    <s v="1, 2"/>
    <x v="1"/>
    <m/>
    <m/>
    <x v="0"/>
    <m/>
    <m/>
    <m/>
    <m/>
    <m/>
    <n v="0"/>
    <s v="INCLUSIÓN"/>
    <n v="78"/>
    <m/>
    <m/>
    <m/>
    <m/>
  </r>
  <r>
    <x v="8"/>
    <m/>
    <n v="2408"/>
    <s v="SI"/>
    <s v="CONECTORES USB A SERIAL DB9, MACHO254,88109,76"/>
    <s v="2500031 "/>
    <s v="462110552"/>
    <s v="BIEN"/>
    <s v="Común"/>
    <x v="0"/>
    <s v="Normalizado"/>
    <s v="ÍNFIMA CUANTÍA"/>
    <s v="CONECTORES USB A SERIAL DB9, MACHO"/>
    <n v="2"/>
    <n v="54.88"/>
    <n v="109.76"/>
    <s v="1, 2"/>
    <x v="1"/>
    <m/>
    <m/>
    <x v="0"/>
    <m/>
    <m/>
    <m/>
    <m/>
    <m/>
    <n v="0"/>
    <m/>
    <m/>
    <m/>
    <m/>
    <m/>
    <m/>
  </r>
  <r>
    <x v="8"/>
    <m/>
    <n v="2409"/>
    <s v="SI"/>
    <s v="CONECTOR RJ45 CAT5E5000,1365"/>
    <s v="2500031 "/>
    <s v="462110553"/>
    <s v="BIEN"/>
    <s v="Común"/>
    <x v="0"/>
    <s v="Normalizado"/>
    <s v="ÍNFIMA CUANTÍA"/>
    <s v="CONECTOR RJ45 CAT5E"/>
    <n v="500"/>
    <n v="0.13"/>
    <n v="65"/>
    <s v="1, 2"/>
    <x v="1"/>
    <m/>
    <m/>
    <x v="0"/>
    <m/>
    <m/>
    <m/>
    <m/>
    <m/>
    <n v="0"/>
    <m/>
    <m/>
    <m/>
    <m/>
    <m/>
    <m/>
  </r>
  <r>
    <x v="8"/>
    <m/>
    <n v="2410"/>
    <s v="SI"/>
    <s v="MANTENIMIENTO PREVENTIVO DE 100 COMPUTADORAS DE ESCRITORIO TODO EN UNO113500"/>
    <s v="2500059"/>
    <s v="452200016"/>
    <s v="SERVICIO"/>
    <s v="Común"/>
    <x v="0"/>
    <s v="Normalizado"/>
    <s v="SUBASTA INVERSA ELECTRÓNICA"/>
    <s v="MANTENIMIENTO PREVENTIVO DE 100 COMPUTADORAS DE ESCRITORIO TODO EN UNO"/>
    <n v="1"/>
    <n v="13500"/>
    <m/>
    <s v="2, 3"/>
    <x v="1"/>
    <m/>
    <m/>
    <x v="1"/>
    <m/>
    <m/>
    <m/>
    <m/>
    <m/>
    <n v="0"/>
    <s v="ELIMINADO"/>
    <n v="78"/>
    <m/>
    <m/>
    <m/>
    <m/>
  </r>
  <r>
    <x v="8"/>
    <m/>
    <n v="2411"/>
    <s v="SI"/>
    <s v="MANTENIMIENTO PREVENTIVO DE COMPUTADORAS PORTATILES DE OFICINA111520"/>
    <s v="2500059"/>
    <s v="452200016"/>
    <s v="SERVICIO"/>
    <s v="Común"/>
    <x v="0"/>
    <s v="Normalizado"/>
    <s v="SUBASTA INVERSA ELECTRÓNICA"/>
    <s v="MANTENIMIENTO PREVENTIVO DE COMPUTADORAS PORTATILES DE OFICINA"/>
    <n v="1"/>
    <n v="11520"/>
    <m/>
    <s v="2, 3"/>
    <x v="1"/>
    <m/>
    <m/>
    <x v="1"/>
    <m/>
    <m/>
    <m/>
    <m/>
    <m/>
    <n v="0"/>
    <s v="ELIMINADO"/>
    <n v="78"/>
    <m/>
    <m/>
    <m/>
    <m/>
  </r>
  <r>
    <x v="8"/>
    <m/>
    <n v="2412"/>
    <s v="SI"/>
    <s v="MANTENIMIENTO PREVENTIVO DE 5 PLOTTERS12520"/>
    <s v="2500059"/>
    <s v="452200016"/>
    <s v="SERVICIO"/>
    <s v="Común"/>
    <x v="0"/>
    <s v="Normalizado"/>
    <s v="ÍNFIMA CUANTÍA"/>
    <s v="MANTENIMIENTO PREVENTIVO DE 5 PLOTTERS"/>
    <n v="1"/>
    <n v="2520"/>
    <m/>
    <s v="2, 3"/>
    <x v="1"/>
    <m/>
    <m/>
    <x v="1"/>
    <m/>
    <m/>
    <m/>
    <m/>
    <m/>
    <n v="0"/>
    <s v="ELIMINADO"/>
    <n v="78"/>
    <m/>
    <m/>
    <m/>
    <m/>
  </r>
  <r>
    <x v="8"/>
    <m/>
    <n v="2413"/>
    <s v="SI"/>
    <s v="SERVICIO DE MANTENIMIENTO DE EQUIPOS COMPUTACIONALES180000"/>
    <s v="2500059"/>
    <s v="871300011"/>
    <s v="SERVICIO"/>
    <s v="Común"/>
    <x v="0"/>
    <s v="Normalizado"/>
    <s v="SUBASTA INVERSA ELECTRÓNICA"/>
    <s v="SERVICIO DE MANTENIMIENTO DE EQUIPOS COMPUTACIONALES"/>
    <n v="1"/>
    <n v="80000"/>
    <m/>
    <s v="2, 3"/>
    <x v="1"/>
    <m/>
    <m/>
    <x v="1"/>
    <m/>
    <m/>
    <m/>
    <m/>
    <m/>
    <n v="0"/>
    <s v="ELIMINADO"/>
    <n v="78"/>
    <m/>
    <m/>
    <m/>
    <m/>
  </r>
  <r>
    <x v="8"/>
    <m/>
    <n v="2415"/>
    <s v="SI"/>
    <s v="TORRE AUTOSOPORTADA PARA ANTENAS EN SITIOS DE REPETICIÓN51800"/>
    <s v="2500031 "/>
    <s v="421100113"/>
    <s v="BIEN"/>
    <s v="Común"/>
    <x v="0"/>
    <s v="Normalizado"/>
    <s v="SUBASTA INVERSA ELECTRÓNICA"/>
    <s v="TORRE AUTOSOPORTADA PARA ANTENAS EN SITIOS DE REPETICIÓN"/>
    <n v="5"/>
    <n v="1800"/>
    <m/>
    <s v="2, 3"/>
    <x v="1"/>
    <m/>
    <m/>
    <x v="1"/>
    <m/>
    <m/>
    <m/>
    <m/>
    <m/>
    <n v="0"/>
    <s v="MODIFICADO"/>
    <n v="19"/>
    <m/>
    <m/>
    <m/>
    <m/>
  </r>
  <r>
    <x v="8"/>
    <m/>
    <n v="2416"/>
    <s v="SI"/>
    <s v="PLOTTER  MULTIFUNCION FORMATO A015100"/>
    <s v="1210120147100110 "/>
    <s v="451600321"/>
    <s v="BIEN"/>
    <s v="Común"/>
    <x v="1"/>
    <s v="Normalizado"/>
    <s v="ÍNFIMA CUANTÍA"/>
    <s v="PLOTTER  MULTIFUNCION FORMATO A0"/>
    <n v="1"/>
    <n v="5100"/>
    <m/>
    <s v="2, 3"/>
    <x v="1"/>
    <m/>
    <m/>
    <x v="1"/>
    <m/>
    <m/>
    <m/>
    <m/>
    <m/>
    <n v="0"/>
    <s v="ELIMINADO"/>
    <n v="78"/>
    <m/>
    <m/>
    <m/>
    <m/>
  </r>
  <r>
    <x v="8"/>
    <m/>
    <n v="2417"/>
    <s v="SI"/>
    <s v="COMPUTADOR TODO EN UNO INTEL CORE i7 581408,39"/>
    <s v="1210120147100110 "/>
    <s v="4824300117"/>
    <s v="BIEN"/>
    <s v="Común"/>
    <x v="1"/>
    <s v="Normalizado"/>
    <s v="SUBASTA INVERSA ELECTRÓNICA"/>
    <s v="COMPUTADOR TODO EN UNO INTEL CORE i7 "/>
    <n v="58"/>
    <n v="1408.39"/>
    <m/>
    <s v="2, 3"/>
    <x v="1"/>
    <m/>
    <m/>
    <x v="1"/>
    <m/>
    <m/>
    <m/>
    <m/>
    <m/>
    <n v="0"/>
    <s v="ELIMINADO"/>
    <n v="78"/>
    <m/>
    <m/>
    <m/>
    <m/>
  </r>
  <r>
    <x v="9"/>
    <m/>
    <n v="2419"/>
    <s v="SI"/>
    <s v="FISCALIZACIÓN PARA EL &quot;MEJORAMIENTO DE LA CALIDAD DE LAS LÍNEAS DE 46 KV PLAYÓN, ESCUELA SUCRE, LA MARÍN; GRANDA CENTENO&quot;1118800118800"/>
    <n v="2000856"/>
    <n v="839900111"/>
    <s v="CONSULTORÍA"/>
    <s v="Común"/>
    <x v="0"/>
    <m/>
    <s v="LISTA CORTA"/>
    <s v="FISCALIZACIÓN PARA EL &quot;MEJORAMIENTO DE LA CALIDAD DE LAS LÍNEAS DE 46 KV PLAYÓN, ESCUELA SUCRE, LA MARÍN; GRANDA CENTENO&quot;"/>
    <n v="1"/>
    <n v="118800"/>
    <m/>
    <n v="3"/>
    <x v="1"/>
    <m/>
    <m/>
    <x v="1"/>
    <m/>
    <m/>
    <m/>
    <m/>
    <m/>
    <n v="0"/>
    <s v="ELIMINADO"/>
    <s v="87  0180"/>
    <d v="2021-11-10T00:00:00"/>
    <m/>
    <m/>
    <m/>
  </r>
  <r>
    <x v="9"/>
    <m/>
    <n v="2420"/>
    <s v="SI"/>
    <s v="FISCALIZACIÓN PARA EL &quot;CAMBIO DE VOLTAJE MEDIANTE LA CONSTRUCCIÓN DEL PRIMARIO 72A DE LA SUBESTACIÓN PARQUE METROPOLITANO (CAROLINA 4)&quot;.1253800253800"/>
    <n v="2000856"/>
    <n v="839900111"/>
    <s v="CONSULTORÍA"/>
    <s v="Común"/>
    <x v="0"/>
    <m/>
    <s v="LISTA CORTA"/>
    <s v="FISCALIZACIÓN PARA EL &quot;CAMBIO DE VOLTAJE MEDIANTE LA CONSTRUCCIÓN DEL PRIMARIO 72A DE LA SUBESTACIÓN PARQUE METROPOLITANO (CAROLINA 4)&quot;."/>
    <n v="1"/>
    <n v="253800"/>
    <m/>
    <n v="3"/>
    <x v="1"/>
    <m/>
    <m/>
    <x v="1"/>
    <m/>
    <m/>
    <m/>
    <m/>
    <m/>
    <n v="0"/>
    <s v="ELIMINADO"/>
    <s v="87  0180"/>
    <d v="2021-11-10T00:00:00"/>
    <m/>
    <m/>
    <m/>
  </r>
  <r>
    <x v="9"/>
    <m/>
    <n v="2421"/>
    <s v="SI"/>
    <s v="FISCALIZACIÓN PARA EL &quot;REFORZAMIENTO DE REDES DE MEDIO Y BAJO VOLTAJE SUBTERRANEO DEL PRIMARIO 24C BARRIO: LA REPUBLICA, SECTOR: AV. REPÚBLICA, AV. AMAZONAS, AV. MARIANA DE JESÚS, AV. 10 DE AGOSTO (CAROLINA 1)&quot;.1256930256930"/>
    <n v="2000856"/>
    <n v="839900111"/>
    <s v="CONSULTORÍA"/>
    <s v="Común"/>
    <x v="0"/>
    <m/>
    <s v="LISTA CORTA"/>
    <s v="FISCALIZACIÓN PARA EL &quot;REFORZAMIENTO DE REDES DE MEDIO Y BAJO VOLTAJE SUBTERRANEO DEL PRIMARIO 24C BARRIO: LA REPUBLICA, SECTOR: AV. REPÚBLICA, AV. AMAZONAS, AV. MARIANA DE JESÚS, AV. 10 DE AGOSTO (CAROLINA 1)&quot;."/>
    <n v="1"/>
    <n v="250756.93"/>
    <n v="250756.93"/>
    <n v="3"/>
    <x v="2"/>
    <s v="ANDRADE OLGA"/>
    <n v="5625"/>
    <x v="5"/>
    <m/>
    <m/>
    <m/>
    <n v="1"/>
    <n v="250756.93"/>
    <n v="250756.93"/>
    <s v="MODIFICADO"/>
    <s v="87  0180"/>
    <d v="2021-11-10T00:00:00"/>
    <m/>
    <m/>
    <m/>
  </r>
  <r>
    <x v="4"/>
    <m/>
    <n v="2422"/>
    <m/>
    <m/>
    <n v="3100064"/>
    <n v="9290000114"/>
    <s v="SERVICIO"/>
    <s v="Especial"/>
    <x v="0"/>
    <m/>
    <s v="BIENES Y SERVICIOS ÚNICOS"/>
    <s v="XXXV SEMINARIO NACIONAL DEL SECTOR ELÉCTRICO ECUATORIANO"/>
    <n v="1"/>
    <n v="12000"/>
    <n v="12000"/>
    <n v="3"/>
    <x v="2"/>
    <m/>
    <m/>
    <x v="0"/>
    <m/>
    <m/>
    <m/>
    <m/>
    <m/>
    <n v="0"/>
    <s v="INCLUSIÓN"/>
    <n v="103"/>
    <n v="44484"/>
    <m/>
    <m/>
    <m/>
  </r>
  <r>
    <x v="9"/>
    <m/>
    <n v="2423"/>
    <m/>
    <m/>
    <s v="1210126147120340"/>
    <n v="541210015"/>
    <s v="OBRA"/>
    <s v="Común"/>
    <x v="1"/>
    <m/>
    <s v="COTIZACIÓN"/>
    <s v="REPOTENCIACIÓN DEL CENTRO DE REACONDICIONAMIENT O DE CUMBAYÁ"/>
    <n v="1"/>
    <n v="448213.18"/>
    <n v="448213.18"/>
    <n v="3"/>
    <x v="2"/>
    <s v="LARCO DIMARY"/>
    <n v="5605"/>
    <x v="5"/>
    <m/>
    <m/>
    <s v="11 nov 2021, se envía pliego al área para aprobación, para luego solicitar resolución de inicio"/>
    <n v="1"/>
    <n v="488213.18"/>
    <n v="488213.18"/>
    <s v="INCLUSIÓN"/>
    <n v="120"/>
    <d v="2021-10-22T00:00:00"/>
    <m/>
    <m/>
    <m/>
  </r>
  <r>
    <x v="9"/>
    <m/>
    <n v="2424"/>
    <m/>
    <m/>
    <s v="121034012112010"/>
    <n v="532900011"/>
    <s v="OBRA"/>
    <s v="Común"/>
    <x v="1"/>
    <m/>
    <s v="COTIZACIÓN"/>
    <s v="CONSTRUCCIÓN DEL CERRAMIENTO DEL RESERVORIO DE CUMBAYÁ"/>
    <n v="1"/>
    <n v="527051.32999999996"/>
    <n v="527051.32999999996"/>
    <n v="3"/>
    <x v="2"/>
    <m/>
    <n v="5611"/>
    <x v="8"/>
    <m/>
    <m/>
    <m/>
    <n v="1"/>
    <n v="527051.32999999996"/>
    <n v="527051.32999999996"/>
    <s v="INCLUSIÓN"/>
    <n v="120"/>
    <d v="2021-10-22T00:00:00"/>
    <m/>
    <m/>
    <m/>
  </r>
  <r>
    <x v="9"/>
    <m/>
    <n v="2425"/>
    <m/>
    <m/>
    <s v="1210129147120370"/>
    <n v="542900122"/>
    <s v="OBRA"/>
    <s v="Común"/>
    <x v="1"/>
    <m/>
    <s v="LICITACIÓN"/>
    <s v="CONTRATACIÓN DE OBRAS PARA LA CONSTRUCCIÓN DEL PRIMARIO 72A DE LA SUBESTACIÓN PARQUE METROPOLITANO CAROLINA 4"/>
    <n v="1"/>
    <n v="4875868.55"/>
    <n v="4875868.55"/>
    <n v="3"/>
    <x v="2"/>
    <s v="HURTADO JOSE"/>
    <n v="5606"/>
    <x v="5"/>
    <s v="4 nov 2021: se remitió para informe de pertinencia CGE"/>
    <m/>
    <s v="11/11/2021 Publicación"/>
    <n v="1"/>
    <n v="4875868.55"/>
    <n v="4875868.55"/>
    <s v="INCLUSIÓN"/>
    <n v="120"/>
    <d v="2021-10-22T00:00:00"/>
    <m/>
    <m/>
    <m/>
  </r>
  <r>
    <x v="6"/>
    <m/>
    <n v="2426"/>
    <m/>
    <m/>
    <s v="12102021477031209 12102021477031210 12102021477031211 12102021477031212 12102021477031213 12102021477031214 12102021477031215"/>
    <n v="4653900114"/>
    <s v="BIEN"/>
    <s v="Común"/>
    <x v="1"/>
    <m/>
    <s v="SUBASTA INVERSA ELECTRÓNICA"/>
    <s v="ADQUISICIÓN DE LUMINARIAS VAPOR DE SODIO, ALTA PRESIÓN CERRADAS, VARIAS POTENCIAS, CON CARCASA DE ALUMINIO, SIN FOTOCONTROL"/>
    <n v="1"/>
    <n v="4822487.5"/>
    <n v="4822487.5"/>
    <n v="3"/>
    <x v="2"/>
    <s v="MUÑOZ ANDREA"/>
    <n v="22995"/>
    <x v="5"/>
    <s v="5 nov 2021: se registra reforma en al PAC - SOCE"/>
    <m/>
    <s v="En espera de cprobación de pliegos para solicitar res inicio (pliegos se enviaron el 09 de noviembre de 2021)"/>
    <n v="1"/>
    <n v="4822487.5"/>
    <n v="4822487.5"/>
    <s v="MODIFICADO"/>
    <s v="122 0169"/>
    <d v="2021-11-05T00:00:00"/>
    <m/>
    <m/>
    <m/>
  </r>
  <r>
    <x v="5"/>
    <m/>
    <n v="2427"/>
    <m/>
    <m/>
    <s v="121010114780100_x000a_121011714780194_x000a_12103131218021010_x000a_5140031 "/>
    <n v="482630211"/>
    <s v="BIEN"/>
    <s v="Especial"/>
    <x v="1"/>
    <m/>
    <s v="EMPRESAS MERCANTILES DEL ESTADO Y SUBSIDIARIAS"/>
    <s v="ADQUISICIÓN DE MEDIDORES DE ENERGÍA ELÉCTRICA PARA SERVICIO RESIDENCIAL, COMERCIAL E INDUSTRIAL"/>
    <n v="1"/>
    <n v="3342930.88"/>
    <n v="3342930.88"/>
    <n v="3"/>
    <x v="2"/>
    <s v="GUEVARA JOHANA"/>
    <n v="22973"/>
    <x v="3"/>
    <m/>
    <s v="5-nov-2021: se registra reforma en el PAC"/>
    <s v="5-nov-2021: se registra reforma en el PAC"/>
    <n v="1"/>
    <n v="3342930.88"/>
    <n v="3342930.88"/>
    <s v="INCLUSIÓN"/>
    <n v="135"/>
    <d v="2021-10-27T00:00:00"/>
    <m/>
    <m/>
    <m/>
  </r>
  <r>
    <x v="4"/>
    <m/>
    <n v="2428"/>
    <m/>
    <m/>
    <s v="2000481 4220381 4210081 2000581 2000781 7430081 6000081"/>
    <n v="713340011"/>
    <s v="SERVICIO"/>
    <s v="Común"/>
    <x v="0"/>
    <m/>
    <s v="LICITACIÓN"/>
    <s v="CONTRATACIÓN DE PÓLIZA DE SEGUROS GENERALES: MULTIRIESGO, RESPONSABILIDAD CIVIL, TRANSPORTE INTERNO, FIDELIDAD, VEHÍCULOS, EQUIPO Y MAQUINARIA, TRANSPORTE DE DINERO Y VALORES, PARA AMPARAR LOS BIENES DE PROPIEDAD DE LA EMPRESA ELÉCTRICA QUITO"/>
    <n v="1"/>
    <n v="26024773.600000001"/>
    <n v="26024773.600000001"/>
    <n v="3"/>
    <x v="2"/>
    <s v="MERINO MAURICIO"/>
    <n v="5609"/>
    <x v="5"/>
    <m/>
    <s v="5 nov 2021: se remite pliego para revisión de la CT y solicitar Resolución de Inicio"/>
    <s v="11 Nov 2021: En espera para publicar el proceso"/>
    <m/>
    <m/>
    <n v="0"/>
    <s v="INCLUSIÓN"/>
    <n v="121"/>
    <d v="2021-10-22T00:00:00"/>
    <m/>
    <m/>
    <m/>
  </r>
  <r>
    <x v="8"/>
    <m/>
    <n v="2429"/>
    <m/>
    <m/>
    <s v="12103081219038008"/>
    <n v="831410011"/>
    <s v="CONSULTORÍA"/>
    <s v="Común"/>
    <x v="1"/>
    <m/>
    <s v="CONTRATACIÓN DIRECTA"/>
    <s v="CONSULTORÍA PARA LA ACTUALIZACIÓ N Y FORMULACIÓ N DE LA ESTRATEGIA DEL PLAN DE IMPLANTACIÓ N DEL PROGRAMA SIGDE"/>
    <n v="1"/>
    <n v="62124.76"/>
    <n v="62124.76"/>
    <n v="3"/>
    <x v="2"/>
    <s v="ANDRADE OLGA"/>
    <n v="5594"/>
    <x v="3"/>
    <m/>
    <m/>
    <s v="El 27 /10/2021,  la DCP realizó la revisión de la fase preparatoria. _x000a_-Etapa Entrega de ofertas (PORTAL)"/>
    <m/>
    <m/>
    <n v="0"/>
    <s v="INCLUSIÓN"/>
    <n v="131"/>
    <d v="2021-10-26T00:00:00"/>
    <m/>
    <m/>
    <m/>
  </r>
  <r>
    <x v="3"/>
    <m/>
    <n v="2430"/>
    <m/>
    <m/>
    <s v="1210120147100110"/>
    <n v="442400511"/>
    <s v="BIEN"/>
    <s v="Común"/>
    <x v="1"/>
    <m/>
    <s v="SUBASTA INVERSA ELECTRÓNICA"/>
    <s v="SOLDADORA ELECTRICA PORTATIL 160 A, 110/220 V AC, 60 H"/>
    <n v="2"/>
    <n v="1903.81"/>
    <n v="3807.62"/>
    <n v="3"/>
    <x v="2"/>
    <s v="MUÑOZ ANDREA"/>
    <n v="23033"/>
    <x v="2"/>
    <m/>
    <m/>
    <m/>
    <n v="2"/>
    <n v="1903.81"/>
    <n v="3807.62"/>
    <s v="INCLUSIÓN"/>
    <n v="168"/>
    <d v="2021-11-05T00:00:00"/>
    <m/>
    <m/>
    <m/>
  </r>
  <r>
    <x v="0"/>
    <m/>
    <n v="2431"/>
    <m/>
    <m/>
    <s v="2861156 2861122"/>
    <n v="5129000112"/>
    <s v="BIEN"/>
    <s v="Especial"/>
    <x v="0"/>
    <m/>
    <s v="BIENES Y SERVICIOS ÚNICOS"/>
    <s v="ADQUISICIÓN DE 330 LICENCIAS DE ANTIVIRUS PARA EL SISTEMA ADMS INCLUYE 1 SERVIDOR"/>
    <n v="1"/>
    <n v="17925.939999999999"/>
    <n v="17925.939999999999"/>
    <n v="3"/>
    <x v="2"/>
    <s v="GUEVARA JOHANA"/>
    <n v="23008"/>
    <x v="2"/>
    <m/>
    <m/>
    <m/>
    <n v="1"/>
    <n v="17925.939999999999"/>
    <n v="17925.939999999999"/>
    <s v="INCLUSIÓN"/>
    <n v="136"/>
    <d v="2021-10-29T00:00:00"/>
    <m/>
    <m/>
    <m/>
  </r>
  <r>
    <x v="0"/>
    <m/>
    <n v="2432"/>
    <m/>
    <m/>
    <s v="1210101147100040"/>
    <n v="4529000212"/>
    <s v="BIEN"/>
    <s v="Común"/>
    <x v="1"/>
    <m/>
    <s v="SUBASTA INVERSA ELECTRÓNICA"/>
    <s v="ACCESS POINT INALÁMBRICO"/>
    <n v="2"/>
    <n v="2250"/>
    <n v="4500"/>
    <n v="3"/>
    <x v="2"/>
    <m/>
    <m/>
    <x v="0"/>
    <m/>
    <m/>
    <m/>
    <m/>
    <m/>
    <n v="0"/>
    <s v="INCLUSIÓN"/>
    <n v="136"/>
    <d v="2021-10-29T00:00:00"/>
    <m/>
    <m/>
    <m/>
  </r>
  <r>
    <x v="0"/>
    <m/>
    <n v="2433"/>
    <m/>
    <m/>
    <s v="1210101147100040"/>
    <n v="452900028"/>
    <s v="BIEN"/>
    <s v="Común"/>
    <x v="1"/>
    <m/>
    <s v="SUBASTA INVERSA ELECTRÓNICA"/>
    <s v="SWITCH CAPA 3 PARA ACCESO A INTERNET RED LAN"/>
    <n v="1"/>
    <n v="7200"/>
    <n v="7200"/>
    <n v="3"/>
    <x v="2"/>
    <m/>
    <m/>
    <x v="0"/>
    <m/>
    <m/>
    <m/>
    <m/>
    <m/>
    <n v="0"/>
    <s v="INCLUSIÓN"/>
    <n v="136"/>
    <d v="2021-10-29T00:00:00"/>
    <m/>
    <m/>
    <m/>
  </r>
  <r>
    <x v="0"/>
    <m/>
    <n v="2434"/>
    <m/>
    <m/>
    <s v="1210101147100040"/>
    <n v="472110215"/>
    <s v="BIEN"/>
    <s v="Común"/>
    <x v="1"/>
    <m/>
    <s v="SUBASTA INVERSA ELECTRÓNICA"/>
    <s v="DISPOSITIVO NEXT GENERATION FIREWALL APPLIANCE - SEGURIDAD PERIMETRAL"/>
    <n v="2"/>
    <n v="57438"/>
    <n v="114876"/>
    <n v="3"/>
    <x v="2"/>
    <m/>
    <m/>
    <x v="0"/>
    <m/>
    <m/>
    <m/>
    <m/>
    <m/>
    <n v="0"/>
    <s v="INCLUSIÓN"/>
    <n v="136"/>
    <d v="2021-10-29T00:00:00"/>
    <m/>
    <m/>
    <m/>
  </r>
  <r>
    <x v="0"/>
    <m/>
    <n v="2435"/>
    <m/>
    <m/>
    <s v="1210101147100040"/>
    <n v="472110215"/>
    <s v="BIEN"/>
    <s v="Común"/>
    <x v="1"/>
    <m/>
    <s v="SUBASTA INVERSA ELECTRÓNICA"/>
    <s v="WEB APPLICATION FIREWALL (WAF)"/>
    <n v="2"/>
    <n v="44660"/>
    <n v="89320"/>
    <n v="3"/>
    <x v="2"/>
    <m/>
    <m/>
    <x v="0"/>
    <m/>
    <m/>
    <m/>
    <m/>
    <m/>
    <n v="0"/>
    <s v="INCLUSIÓN"/>
    <n v="136"/>
    <d v="2021-10-29T00:00:00"/>
    <m/>
    <m/>
    <m/>
  </r>
  <r>
    <x v="0"/>
    <m/>
    <n v="2436"/>
    <m/>
    <m/>
    <s v="1210101147100040"/>
    <n v="452900028"/>
    <s v="BIEN"/>
    <s v="Común"/>
    <x v="1"/>
    <m/>
    <s v="SUBASTA INVERSA ELECTRÓNICA"/>
    <s v="SWITCH LAN COMUNICACIÓN CON EL ADMS"/>
    <n v="2"/>
    <n v="10250"/>
    <n v="20500"/>
    <n v="3"/>
    <x v="2"/>
    <m/>
    <m/>
    <x v="0"/>
    <m/>
    <m/>
    <m/>
    <m/>
    <m/>
    <n v="0"/>
    <s v="INCLUSIÓN"/>
    <n v="136"/>
    <d v="2021-10-29T00:00:00"/>
    <m/>
    <m/>
    <m/>
  </r>
  <r>
    <x v="0"/>
    <m/>
    <n v="2437"/>
    <m/>
    <m/>
    <s v="1210101147100040"/>
    <n v="452300042"/>
    <s v="BIEN"/>
    <s v="Común"/>
    <x v="1"/>
    <m/>
    <s v="SUBASTA INVERSA ELECTRÓNICA"/>
    <s v="HARDWARE DE HIPERCONVERGENCIA Y VIRTUALIZACIÓN"/>
    <n v="1"/>
    <n v="286400"/>
    <n v="286400"/>
    <n v="3"/>
    <x v="2"/>
    <m/>
    <m/>
    <x v="0"/>
    <m/>
    <m/>
    <m/>
    <m/>
    <m/>
    <n v="0"/>
    <s v="INCLUSIÓN"/>
    <n v="136"/>
    <d v="2021-10-29T00:00:00"/>
    <m/>
    <m/>
    <m/>
  </r>
  <r>
    <x v="0"/>
    <m/>
    <n v="2438"/>
    <m/>
    <m/>
    <s v="1210101147100040"/>
    <n v="472110215"/>
    <s v="BIEN"/>
    <s v="Común"/>
    <x v="1"/>
    <m/>
    <s v="SUBASTA INVERSA ELECTRÓNICA"/>
    <s v="HARDWARE DE NGFW APPLIANCE - ADMINISTRACIÓN Y REPORTERÍA"/>
    <n v="2"/>
    <n v="46800"/>
    <n v="93600"/>
    <n v="3"/>
    <x v="2"/>
    <m/>
    <m/>
    <x v="0"/>
    <m/>
    <m/>
    <m/>
    <m/>
    <m/>
    <n v="0"/>
    <s v="INCLUSIÓN"/>
    <n v="136"/>
    <d v="2021-10-29T00:00:00"/>
    <m/>
    <m/>
    <m/>
  </r>
  <r>
    <x v="0"/>
    <m/>
    <n v="2439"/>
    <m/>
    <m/>
    <s v="1210101147100040"/>
    <n v="429444512"/>
    <s v="BIEN"/>
    <s v="Común"/>
    <x v="1"/>
    <m/>
    <s v="SUBASTA INVERSA ELECTRÓNICA"/>
    <s v="ACK DE COMUNICACIONES"/>
    <n v="2"/>
    <n v="2500"/>
    <n v="5000"/>
    <n v="3"/>
    <x v="2"/>
    <m/>
    <m/>
    <x v="0"/>
    <m/>
    <m/>
    <m/>
    <m/>
    <m/>
    <n v="0"/>
    <s v="INCLUSIÓN"/>
    <n v="136"/>
    <d v="2021-10-29T00:00:00"/>
    <m/>
    <m/>
    <m/>
  </r>
  <r>
    <x v="9"/>
    <m/>
    <n v="2440"/>
    <m/>
    <m/>
    <s v="1210305121100140"/>
    <n v="532900011"/>
    <s v="OBRA"/>
    <s v="Común"/>
    <x v="1"/>
    <m/>
    <s v="MENOR CUANTÍA"/>
    <s v="CONSTRUCCIÓN Y MEJORAMIENTO DE CUBETOS EN TRANSFORMADORES DE LAS SUBESTACIONES DE LA EMPRESA ELÉCTRICA QUITO"/>
    <n v="1"/>
    <n v="176088.52"/>
    <n v="176088.52"/>
    <n v="3"/>
    <x v="2"/>
    <s v="LOPEZ PABLO"/>
    <n v="5626"/>
    <x v="7"/>
    <m/>
    <m/>
    <m/>
    <n v="1"/>
    <n v="176088.52"/>
    <n v="176088.52"/>
    <s v="INCLUSIÓN"/>
    <n v="180"/>
    <d v="2021-11-10T00:00:00"/>
    <m/>
    <m/>
    <m/>
  </r>
  <r>
    <x v="8"/>
    <m/>
    <n v="2441"/>
    <m/>
    <m/>
    <s v="121011514790550"/>
    <n v="472110215"/>
    <s v="BIEN"/>
    <s v="Común"/>
    <x v="1"/>
    <m/>
    <s v="LICITACIÓN"/>
    <s v="RENOVACIÓN TECNOLOGICA DE LOS EQUIPOS DE COMUNICACIÓN DE LA EEQ"/>
    <n v="1"/>
    <n v="1118754.73"/>
    <n v="1118754.73"/>
    <n v="3"/>
    <x v="2"/>
    <s v="LOPEZ PABLO"/>
    <n v="22888"/>
    <x v="7"/>
    <d v="2021-09-23T00:00:00"/>
    <m/>
    <m/>
    <n v="1"/>
    <n v="1118754.73"/>
    <n v="1118754.73"/>
    <s v="INCLUSIÓN"/>
    <n v="181"/>
    <d v="2021-11-08T00:00:00"/>
    <m/>
    <m/>
    <m/>
  </r>
  <r>
    <x v="4"/>
    <m/>
    <n v="2442"/>
    <m/>
    <m/>
    <n v="3100064"/>
    <n v="9290000121"/>
    <s v="SERVICIO"/>
    <s v="Especial"/>
    <x v="0"/>
    <m/>
    <s v="CONTRATOS ENTRE ENTIDADES PÚBLICAS O SUS SUBSIDIARIAS"/>
    <s v="CAPACITACIÓN EN GESTIÓN DEL CONOCIMIENTO"/>
    <n v="1"/>
    <n v="47320"/>
    <n v="47320"/>
    <n v="3"/>
    <x v="2"/>
    <s v="LOPEZ PABLO"/>
    <n v="5635"/>
    <x v="9"/>
    <m/>
    <m/>
    <m/>
    <m/>
    <m/>
    <n v="0"/>
    <s v="INCLUSIÓN"/>
    <n v="185"/>
    <d v="2021-11-10T00:00:00"/>
    <m/>
    <m/>
    <m/>
  </r>
  <r>
    <x v="0"/>
    <m/>
    <n v="2442"/>
    <m/>
    <m/>
    <s v="1210101147100040"/>
    <n v="841600311"/>
    <s v="SERVICIO"/>
    <s v="Común"/>
    <x v="1"/>
    <m/>
    <s v="SUBASTA INVERSA ELECTRÓNICA"/>
    <s v="SERVICIOS DE INSTALACIÓN Y PUESTA EN MARCHA DEL PROYECTO IMPLEMENTACIÓN DE REDUNDANCIA EN LOS SERVICIOS WEB DEL SISTEMA ADMS"/>
    <n v="1"/>
    <n v="50507.62"/>
    <n v="50507.62"/>
    <n v="3"/>
    <x v="2"/>
    <m/>
    <m/>
    <x v="0"/>
    <m/>
    <m/>
    <m/>
    <m/>
    <m/>
    <n v="0"/>
    <s v="INCLUSIÓN"/>
    <n v="136"/>
    <d v="2021-10-29T00:00:00"/>
    <m/>
    <m/>
    <m/>
  </r>
  <r>
    <x v="0"/>
    <m/>
    <n v="2443"/>
    <m/>
    <m/>
    <s v="1210101147100040"/>
    <n v="841600311"/>
    <s v="SERVICIO"/>
    <s v="Común"/>
    <x v="1"/>
    <m/>
    <s v="SUBASTA INVERSA ELECTRÓNICA"/>
    <s v="TRANSFERENCIA DE CONOCIMIENTOS DEL PROYECTO IMPLEMENTACIÓN DE REDUNDANCIA EN LOS SERVICIOS WEB DEL SISTEMA ADMS"/>
    <n v="1"/>
    <n v="20000"/>
    <n v="20000"/>
    <n v="3"/>
    <x v="2"/>
    <m/>
    <m/>
    <x v="0"/>
    <m/>
    <m/>
    <m/>
    <m/>
    <m/>
    <n v="0"/>
    <s v="INCLUSIÓN"/>
    <n v="136"/>
    <d v="2021-10-29T00:00:00"/>
    <m/>
    <m/>
    <m/>
  </r>
  <r>
    <x v="3"/>
    <m/>
    <n v="2444"/>
    <m/>
    <m/>
    <n v="4100059"/>
    <n v="835100013"/>
    <s v="CONSULTORÍA"/>
    <s v="Común"/>
    <x v="0"/>
    <m/>
    <s v="CONTRATACIÓN DIRECTA"/>
    <s v="ESTUDIO GEOFÍSICO PARA EL SECTOR ORIENTAL DE LA SUBESTACIÓN EPICLACHIMA, QUEBRADA EL CAPULÍ"/>
    <n v="1"/>
    <n v="7500"/>
    <n v="7500"/>
    <n v="3"/>
    <x v="2"/>
    <s v="ANDRADE OLGA"/>
    <n v="5647"/>
    <x v="2"/>
    <m/>
    <m/>
    <m/>
    <n v="1"/>
    <n v="7500"/>
    <n v="7500"/>
    <s v="INCLUSIÓN"/>
    <n v="199"/>
    <d v="2021-11-16T00:00:00"/>
    <m/>
    <m/>
    <m/>
  </r>
  <r>
    <x v="4"/>
    <m/>
    <n v="2445"/>
    <m/>
    <m/>
    <n v="3220037"/>
    <n v="482650014"/>
    <s v="BIEN"/>
    <s v="Común"/>
    <x v="0"/>
    <m/>
    <s v="SUBASTA INVERSA ELECTRÓNICA"/>
    <s v="DESENLLANTADORA SEMI AUTOMATICA PARA CAMION ARO 14 26 MEDIANOPESADO, 230V 1PH 60HZ CORGHI Ref.: 36080PL426"/>
    <n v="1"/>
    <n v="13000"/>
    <m/>
    <n v="3"/>
    <x v="2"/>
    <m/>
    <m/>
    <x v="1"/>
    <m/>
    <m/>
    <m/>
    <m/>
    <m/>
    <m/>
    <s v="ELIMINADO"/>
    <s v="198  0256"/>
    <d v="2021-12-02T00:00:00"/>
    <m/>
    <m/>
    <m/>
  </r>
  <r>
    <x v="4"/>
    <m/>
    <n v="2446"/>
    <m/>
    <m/>
    <n v="3230043"/>
    <n v="721120013"/>
    <s v="SERVICIO"/>
    <s v="Común"/>
    <x v="0"/>
    <m/>
    <s v="ARRENDAMIENTO DE BIENES INMUEBLES"/>
    <s v="ARRIENDO AGENCIA SAN ANTONIO"/>
    <n v="1"/>
    <n v="40478.160000000003"/>
    <m/>
    <n v="3"/>
    <x v="2"/>
    <m/>
    <m/>
    <x v="1"/>
    <m/>
    <m/>
    <m/>
    <m/>
    <m/>
    <m/>
    <s v="ELIMINADO"/>
    <s v="198  0296"/>
    <d v="2021-12-22T00:00:00"/>
    <m/>
    <m/>
    <m/>
  </r>
  <r>
    <x v="4"/>
    <m/>
    <n v="2447"/>
    <m/>
    <m/>
    <n v="3230043"/>
    <n v="721120013"/>
    <s v="SERVICIO"/>
    <s v="Común"/>
    <x v="0"/>
    <m/>
    <s v="ARRENDAMIENTO DE BIENES INMUEBLES"/>
    <s v="ARRIENDO CENTRO CATÓLICO DE OBREROS"/>
    <n v="1"/>
    <n v="4372.2"/>
    <n v="4372.2"/>
    <n v="3"/>
    <x v="2"/>
    <m/>
    <m/>
    <x v="0"/>
    <m/>
    <m/>
    <m/>
    <m/>
    <m/>
    <m/>
    <s v="INCLUSIÓN"/>
    <n v="198"/>
    <d v="2021-11-15T00:00:00"/>
    <m/>
    <m/>
    <m/>
  </r>
  <r>
    <x v="4"/>
    <m/>
    <n v="2448"/>
    <m/>
    <m/>
    <n v="3230043"/>
    <n v="721120013"/>
    <s v="SERVICIO"/>
    <s v="Común"/>
    <x v="0"/>
    <m/>
    <s v="ARRENDAMIENTO DE BIENES INMUEBLES"/>
    <s v="ARRIENDO CAMARA AGENCIA EL INCA"/>
    <n v="1"/>
    <n v="63372.72"/>
    <m/>
    <n v="3"/>
    <x v="2"/>
    <m/>
    <m/>
    <x v="1"/>
    <m/>
    <m/>
    <m/>
    <m/>
    <m/>
    <m/>
    <s v="ELIMINADO"/>
    <s v="198  0296"/>
    <d v="2021-12-22T00:00:00"/>
    <m/>
    <m/>
    <m/>
  </r>
  <r>
    <x v="4"/>
    <m/>
    <n v="2449"/>
    <m/>
    <m/>
    <n v="3230062"/>
    <n v="643120016"/>
    <s v="SERVICIO"/>
    <s v="Común"/>
    <x v="0"/>
    <m/>
    <s v="SUBASTA INVERSA ELECTRÓNICA"/>
    <s v="SERVICIO DE TRANSPORTE NOROCCIDENTE"/>
    <n v="1"/>
    <n v="470880"/>
    <m/>
    <n v="3"/>
    <x v="2"/>
    <m/>
    <m/>
    <x v="1"/>
    <m/>
    <m/>
    <m/>
    <m/>
    <m/>
    <m/>
    <s v="ELIMINADO"/>
    <s v="198  0296"/>
    <d v="2021-12-22T00:00:00"/>
    <m/>
    <m/>
    <m/>
  </r>
  <r>
    <x v="4"/>
    <m/>
    <n v="2450"/>
    <m/>
    <m/>
    <n v="3230037"/>
    <n v="342401418"/>
    <s v="BIEN"/>
    <s v="Común"/>
    <x v="0"/>
    <m/>
    <s v="CATÁLOGO ELECTRÓNICO"/>
    <s v="HIPOCLORITO DE SODIO AL DIEZ POR CIENTO"/>
    <n v="80"/>
    <n v="2.89"/>
    <m/>
    <n v="3"/>
    <x v="2"/>
    <m/>
    <m/>
    <x v="1"/>
    <m/>
    <m/>
    <m/>
    <m/>
    <m/>
    <m/>
    <s v="ELIMINADO"/>
    <s v="198  0296"/>
    <d v="2021-12-22T00:00:00"/>
    <m/>
    <m/>
    <m/>
  </r>
  <r>
    <x v="4"/>
    <m/>
    <n v="2451"/>
    <m/>
    <m/>
    <s v="121012014710011 0"/>
    <n v="3812200441"/>
    <s v="BIEN"/>
    <s v="Común"/>
    <x v="1"/>
    <m/>
    <s v="CATÁLOGO ELECTRÓNICO"/>
    <s v="MESA DE REUNIONES CIRCULAR II 900MM DE DIÁMETRO"/>
    <n v="6"/>
    <n v="261.17"/>
    <n v="1567.02"/>
    <n v="3"/>
    <x v="2"/>
    <s v="HURTADO JOSE"/>
    <n v="22949"/>
    <x v="7"/>
    <m/>
    <m/>
    <m/>
    <n v="6"/>
    <n v="261.17"/>
    <n v="1567.02"/>
    <s v="INCLUSIÓN"/>
    <n v="203"/>
    <d v="2021-11-15T00:00:00"/>
    <m/>
    <m/>
    <m/>
  </r>
  <r>
    <x v="4"/>
    <m/>
    <n v="2452"/>
    <m/>
    <m/>
    <s v="121012014710011 0"/>
    <n v="3812200581"/>
    <s v="BIEN"/>
    <s v="Común"/>
    <x v="1"/>
    <m/>
    <s v="CATÁLOGO ELECTRÓNICO"/>
    <s v="MESA AUXILIAR SALA DE ESPERA 600MM x 600MMx 370MM"/>
    <n v="2"/>
    <n v="202.46"/>
    <n v="404.92"/>
    <n v="3"/>
    <x v="2"/>
    <s v="HURTADO JOSE"/>
    <n v="22949"/>
    <x v="7"/>
    <m/>
    <m/>
    <m/>
    <n v="2"/>
    <n v="202.46"/>
    <n v="404.92"/>
    <s v="INCLUSIÓN"/>
    <n v="203"/>
    <d v="2021-11-15T00:00:00"/>
    <m/>
    <m/>
    <m/>
  </r>
  <r>
    <x v="4"/>
    <m/>
    <n v="2453"/>
    <m/>
    <m/>
    <s v="121012014710011 0"/>
    <n v="3814019111"/>
    <s v="BIEN"/>
    <s v="Común"/>
    <x v="1"/>
    <m/>
    <s v="CATÁLOGO ELECTRÓNICO"/>
    <s v="BANCA - VESTIDOR 1"/>
    <n v="16"/>
    <n v="142.47999999999999"/>
    <n v="2279.6799999999998"/>
    <n v="3"/>
    <x v="2"/>
    <s v="HURTADO JOSE"/>
    <n v="22949"/>
    <x v="7"/>
    <m/>
    <m/>
    <m/>
    <n v="16"/>
    <n v="142.47999999999999"/>
    <n v="2279.6799999999998"/>
    <s v="INCLUSIÓN"/>
    <n v="203"/>
    <d v="2021-11-15T00:00:00"/>
    <m/>
    <m/>
    <m/>
  </r>
  <r>
    <x v="4"/>
    <m/>
    <n v="2454"/>
    <m/>
    <m/>
    <s v="121012014710011 0"/>
    <n v="3812200371"/>
    <s v="BIEN"/>
    <s v="Común"/>
    <x v="1"/>
    <m/>
    <s v="CATÁLOGO ELECTRÓNICO"/>
    <s v="ESCRITORIO RECTO MINKA I 1200MM X 600MM -CAJONERA"/>
    <n v="101"/>
    <n v="485.9"/>
    <n v="49075.899999999994"/>
    <n v="3"/>
    <x v="2"/>
    <s v="HURTADO JOSE"/>
    <n v="22949"/>
    <x v="7"/>
    <m/>
    <m/>
    <m/>
    <n v="101"/>
    <n v="485.9"/>
    <n v="49075.899999999994"/>
    <s v="INCLUSIÓN"/>
    <n v="203"/>
    <d v="2021-11-15T00:00:00"/>
    <m/>
    <m/>
    <m/>
  </r>
  <r>
    <x v="4"/>
    <m/>
    <n v="2455"/>
    <m/>
    <m/>
    <s v="121012014710011 0"/>
    <n v="3812200381"/>
    <s v="BIEN"/>
    <s v="Común"/>
    <x v="1"/>
    <m/>
    <s v="CATÁLOGO ELECTRÓNICO"/>
    <s v="ESCRITORIO RECTO MINKA II SIN CAJONERA 1200MM X 600MM"/>
    <n v="36"/>
    <n v="384.67"/>
    <n v="13848.12"/>
    <n v="3"/>
    <x v="2"/>
    <s v="HURTADO JOSE"/>
    <n v="22949"/>
    <x v="7"/>
    <m/>
    <m/>
    <m/>
    <n v="36"/>
    <n v="384.67"/>
    <n v="13848.12"/>
    <s v="INCLUSIÓN"/>
    <n v="203"/>
    <d v="2021-11-15T00:00:00"/>
    <m/>
    <m/>
    <m/>
  </r>
  <r>
    <x v="4"/>
    <m/>
    <n v="2456"/>
    <m/>
    <m/>
    <s v="121012014710011 0"/>
    <n v="3811100071"/>
    <s v="BIEN"/>
    <s v="Común"/>
    <x v="1"/>
    <m/>
    <s v="CATÁLOGO ELECTRÓNICO"/>
    <s v="SILLA DE ESPERA TRIPERSONAL"/>
    <n v="6"/>
    <n v="460.44"/>
    <n v="2762.64"/>
    <n v="3"/>
    <x v="2"/>
    <s v="HURTADO JOSE"/>
    <n v="22949"/>
    <x v="7"/>
    <m/>
    <m/>
    <m/>
    <n v="6"/>
    <n v="460.44"/>
    <n v="2762.64"/>
    <s v="INCLUSIÓN"/>
    <n v="203"/>
    <d v="2021-11-15T00:00:00"/>
    <m/>
    <m/>
    <m/>
  </r>
  <r>
    <x v="4"/>
    <m/>
    <n v="2457"/>
    <m/>
    <m/>
    <s v="121012014710011 0"/>
    <n v="3814019111"/>
    <s v="BIEN"/>
    <s v="Común"/>
    <x v="1"/>
    <m/>
    <s v="CATÁLOGO ELECTRÓNICO"/>
    <s v="MESA SALA DE REUNIONES 6 PERSONAS"/>
    <n v="1"/>
    <n v="523.35"/>
    <n v="523.35"/>
    <n v="3"/>
    <x v="2"/>
    <s v="HURTADO JOSE"/>
    <n v="22949"/>
    <x v="7"/>
    <m/>
    <m/>
    <m/>
    <n v="1"/>
    <n v="523.35"/>
    <n v="523.35"/>
    <s v="INCLUSIÓN"/>
    <n v="203"/>
    <d v="2021-11-15T00:00:00"/>
    <m/>
    <m/>
    <m/>
  </r>
  <r>
    <x v="4"/>
    <m/>
    <n v="2458"/>
    <m/>
    <m/>
    <s v="121012014710011 0"/>
    <n v="3812200601"/>
    <s v="BIEN"/>
    <s v="Común"/>
    <x v="1"/>
    <m/>
    <s v="CATÁLOGO ELECTRÓNICO"/>
    <s v="ARCHIVADOR BAJO CARPETAS OFICIO"/>
    <n v="30"/>
    <n v="315.55"/>
    <n v="9466.5"/>
    <n v="3"/>
    <x v="2"/>
    <s v="HURTADO JOSE"/>
    <n v="22949"/>
    <x v="7"/>
    <m/>
    <m/>
    <m/>
    <n v="30"/>
    <n v="315.55"/>
    <n v="9466.5"/>
    <s v="INCLUSIÓN"/>
    <n v="203"/>
    <d v="2021-11-15T00:00:00"/>
    <m/>
    <m/>
    <m/>
  </r>
  <r>
    <x v="4"/>
    <m/>
    <n v="2459"/>
    <m/>
    <m/>
    <s v="121012014710011 0"/>
    <n v="3814019111"/>
    <s v="BIEN"/>
    <s v="Común"/>
    <x v="1"/>
    <m/>
    <s v="CATÁLOGO ELECTRÓNICO"/>
    <s v="ARMARIO ALTURA: 2000 MM LONGITUD: 1200 MM ANCHO: 600 MM"/>
    <n v="15"/>
    <n v="347.8"/>
    <n v="5217"/>
    <n v="3"/>
    <x v="2"/>
    <s v="HURTADO JOSE"/>
    <n v="22949"/>
    <x v="7"/>
    <m/>
    <m/>
    <m/>
    <n v="15"/>
    <n v="347.8"/>
    <n v="5217"/>
    <s v="INCLUSIÓN"/>
    <n v="203"/>
    <d v="2021-11-15T00:00:00"/>
    <m/>
    <m/>
    <m/>
  </r>
  <r>
    <x v="4"/>
    <m/>
    <n v="2460"/>
    <m/>
    <m/>
    <s v="121012014710011 0"/>
    <n v="3812200391"/>
    <s v="BIEN"/>
    <s v="Común"/>
    <x v="1"/>
    <m/>
    <s v="CATÁLOGO ELECTRÓNICO"/>
    <s v="ESCRITORIO RECTO MINKA III 1500MM X 600MM"/>
    <n v="3"/>
    <n v="535"/>
    <n v="1605"/>
    <n v="3"/>
    <x v="2"/>
    <s v="HURTADO JOSE"/>
    <n v="22949"/>
    <x v="7"/>
    <m/>
    <m/>
    <m/>
    <n v="3"/>
    <n v="535"/>
    <n v="1605"/>
    <s v="INCLUSIÓN"/>
    <n v="203"/>
    <d v="2021-11-15T00:00:00"/>
    <m/>
    <m/>
    <m/>
  </r>
  <r>
    <x v="4"/>
    <m/>
    <n v="2461"/>
    <m/>
    <m/>
    <s v="121012014710011 0"/>
    <n v="3814019111"/>
    <s v="BIEN"/>
    <s v="Común"/>
    <x v="1"/>
    <m/>
    <s v="CATÁLOGO ELECTRÓNICO"/>
    <s v="ARMARIO MÉDICO 1700 MM LARGO: 900 MM ANCHO: 430 MM"/>
    <n v="2"/>
    <n v="292.08999999999997"/>
    <n v="584.17999999999995"/>
    <n v="3"/>
    <x v="2"/>
    <s v="HURTADO JOSE"/>
    <n v="22949"/>
    <x v="7"/>
    <m/>
    <m/>
    <m/>
    <n v="2"/>
    <n v="292.08999999999997"/>
    <n v="584.17999999999995"/>
    <s v="INCLUSIÓN"/>
    <n v="203"/>
    <d v="2021-11-15T00:00:00"/>
    <m/>
    <m/>
    <m/>
  </r>
  <r>
    <x v="4"/>
    <m/>
    <n v="2462"/>
    <m/>
    <m/>
    <s v="121012014710011 0"/>
    <n v="3814019111"/>
    <s v="BIEN"/>
    <s v="Común"/>
    <x v="1"/>
    <m/>
    <s v="CATÁLOGO ELECTRÓNICO"/>
    <s v="PIZARRA ESTUDIANTIL (LONGITUD: 1 M – 1,99 M / ANCHO: 1,20 M)"/>
    <n v="6"/>
    <n v="98.73"/>
    <n v="592.38"/>
    <n v="3"/>
    <x v="2"/>
    <s v="HURTADO JOSE"/>
    <n v="22949"/>
    <x v="7"/>
    <m/>
    <m/>
    <m/>
    <n v="6"/>
    <n v="98.73"/>
    <n v="592.38"/>
    <s v="INCLUSIÓN"/>
    <n v="203"/>
    <d v="2021-11-15T00:00:00"/>
    <m/>
    <m/>
    <m/>
  </r>
  <r>
    <x v="4"/>
    <m/>
    <n v="2463"/>
    <m/>
    <m/>
    <s v="121012014710011 0"/>
    <n v="3812200351"/>
    <s v="BIEN"/>
    <s v="Común"/>
    <x v="1"/>
    <m/>
    <s v="CATÁLOGO ELECTRÓNICO"/>
    <s v="ESCRITORIO METALICO EN L MINKA CON CAJONERA"/>
    <n v="43"/>
    <n v="625.1"/>
    <n v="26879.3"/>
    <n v="3"/>
    <x v="2"/>
    <s v="HURTADO JOSE"/>
    <n v="22949"/>
    <x v="7"/>
    <m/>
    <m/>
    <m/>
    <n v="43"/>
    <n v="625.1"/>
    <n v="26879.3"/>
    <s v="INCLUSIÓN"/>
    <n v="203"/>
    <d v="2021-11-15T00:00:00"/>
    <m/>
    <m/>
    <m/>
  </r>
  <r>
    <x v="4"/>
    <m/>
    <n v="2464"/>
    <m/>
    <m/>
    <s v="121012014710011 0"/>
    <n v="3811100021"/>
    <s v="BIEN"/>
    <s v="Común"/>
    <x v="1"/>
    <m/>
    <s v="CATÁLOGO ELECTRÓNICO"/>
    <s v="SILLA CHUKUY CÓDIGO S C"/>
    <n v="314"/>
    <n v="296.48"/>
    <n v="93094.720000000001"/>
    <n v="3"/>
    <x v="2"/>
    <s v="HURTADO JOSE"/>
    <n v="22949"/>
    <x v="7"/>
    <m/>
    <m/>
    <m/>
    <n v="314"/>
    <n v="296.48"/>
    <n v="93094.720000000001"/>
    <s v="INCLUSIÓN"/>
    <n v="203"/>
    <d v="2021-11-15T00:00:00"/>
    <m/>
    <m/>
    <m/>
  </r>
  <r>
    <x v="4"/>
    <m/>
    <n v="2465"/>
    <m/>
    <m/>
    <s v="121012014710011 0"/>
    <n v="3811100041"/>
    <s v="BIEN"/>
    <s v="Común"/>
    <x v="1"/>
    <m/>
    <s v="CATÁLOGO ELECTRÓNICO"/>
    <s v="SILLA DE VISITA. CÓDIGOS V"/>
    <n v="82"/>
    <n v="141.19999999999999"/>
    <n v="11578.4"/>
    <n v="3"/>
    <x v="2"/>
    <s v="HURTADO JOSE"/>
    <n v="22949"/>
    <x v="7"/>
    <m/>
    <m/>
    <m/>
    <n v="82"/>
    <n v="141.19999999999999"/>
    <n v="11578.4"/>
    <s v="INCLUSIÓN"/>
    <n v="203"/>
    <d v="2021-11-15T00:00:00"/>
    <m/>
    <m/>
    <m/>
  </r>
  <r>
    <x v="4"/>
    <m/>
    <n v="2466"/>
    <m/>
    <m/>
    <s v="121012014710011 0"/>
    <n v="3811100001"/>
    <s v="BIEN"/>
    <s v="Común"/>
    <x v="1"/>
    <m/>
    <s v="CATÁLOGO ELECTRÓNICO"/>
    <s v="SILLÒN QHAPAX, CÓDIGO S Q"/>
    <n v="6"/>
    <n v="475.09"/>
    <n v="2850.54"/>
    <n v="3"/>
    <x v="2"/>
    <s v="HURTADO JOSE"/>
    <n v="22949"/>
    <x v="7"/>
    <m/>
    <m/>
    <m/>
    <n v="6"/>
    <n v="475.09"/>
    <n v="2850.54"/>
    <s v="INCLUSIÓN"/>
    <n v="203"/>
    <d v="2021-11-15T00:00:00"/>
    <m/>
    <m/>
    <m/>
  </r>
  <r>
    <x v="4"/>
    <m/>
    <n v="2467"/>
    <m/>
    <m/>
    <s v="121012014710011 0"/>
    <n v="3812200621"/>
    <s v="BIEN"/>
    <s v="Común"/>
    <x v="1"/>
    <m/>
    <s v="CATÁLOGO ELECTRÓNICO"/>
    <s v="ARCHIVADORES AEREO 900 MM X 430MM X 360MM"/>
    <n v="23"/>
    <n v="197.22"/>
    <n v="4536.0600000000004"/>
    <n v="3"/>
    <x v="2"/>
    <s v="HURTADO JOSE"/>
    <n v="22949"/>
    <x v="7"/>
    <m/>
    <m/>
    <m/>
    <n v="23"/>
    <n v="197.22"/>
    <n v="4536.0600000000004"/>
    <s v="INCLUSIÓN"/>
    <n v="203"/>
    <d v="2021-11-15T00:00:00"/>
    <m/>
    <m/>
    <m/>
  </r>
  <r>
    <x v="4"/>
    <m/>
    <n v="2468"/>
    <m/>
    <m/>
    <s v="121012014710011 0"/>
    <n v="3814019111"/>
    <s v="BIEN"/>
    <s v="Común"/>
    <x v="1"/>
    <m/>
    <s v="CATÁLOGO ELECTRÓNICO"/>
    <s v="ARCHIVADOR VERTICAL 480MMX630MMX1300 MM"/>
    <n v="6"/>
    <n v="256.04000000000002"/>
    <n v="1536.2400000000002"/>
    <n v="3"/>
    <x v="2"/>
    <s v="HURTADO JOSE"/>
    <n v="22949"/>
    <x v="7"/>
    <m/>
    <m/>
    <m/>
    <n v="6"/>
    <n v="256.04000000000002"/>
    <n v="1536.2400000000002"/>
    <s v="INCLUSIÓN"/>
    <n v="203"/>
    <d v="2021-11-15T00:00:00"/>
    <m/>
    <m/>
    <m/>
  </r>
  <r>
    <x v="4"/>
    <m/>
    <n v="2469"/>
    <m/>
    <m/>
    <s v="121012014710011 0"/>
    <n v="3812200162"/>
    <s v="BIEN"/>
    <s v="Común"/>
    <x v="1"/>
    <m/>
    <s v="SUBASTA INVERSA ELECTRÓNICA"/>
    <s v="ADQUISICIÓN DE MUEBLES DE OFICINA CENTRO DE OPERACIONES NORTE Y AGENCIA CALDERON"/>
    <n v="1"/>
    <n v="170000"/>
    <n v="170000"/>
    <n v="3"/>
    <x v="2"/>
    <s v="LOPEZ PABLO"/>
    <n v="23041"/>
    <x v="6"/>
    <m/>
    <m/>
    <m/>
    <m/>
    <m/>
    <n v="0"/>
    <s v="INCLUSIÓN"/>
    <n v="203"/>
    <d v="2021-11-15T00:00:00"/>
    <m/>
    <m/>
    <m/>
  </r>
  <r>
    <x v="4"/>
    <m/>
    <n v="2470"/>
    <m/>
    <m/>
    <n v="6400034"/>
    <n v="3641000314"/>
    <s v="BIEN"/>
    <s v="Común"/>
    <x v="0"/>
    <m/>
    <s v="CATÁLOGO ELECTRÓNICO"/>
    <s v="TACHO DE BASURA CON TAPA TIPO VAIVEN NEGRO 40 LT"/>
    <n v="31"/>
    <n v="11.87"/>
    <n v="367.96999999999997"/>
    <n v="3"/>
    <x v="2"/>
    <s v="MUÑOZ ANDREA"/>
    <n v="23039"/>
    <x v="2"/>
    <m/>
    <m/>
    <m/>
    <n v="31"/>
    <n v="11.87"/>
    <n v="367.96999999999997"/>
    <s v="INCLUSIÓN"/>
    <n v="206"/>
    <d v="2021-11-17T00:00:00"/>
    <m/>
    <m/>
    <m/>
  </r>
  <r>
    <x v="4"/>
    <m/>
    <n v="2471"/>
    <m/>
    <m/>
    <s v="2500031   6400034"/>
    <n v="464200014"/>
    <s v="BIEN"/>
    <s v="Común"/>
    <x v="0"/>
    <m/>
    <s v="SUBASTA INVERSA ELECTRÓNICA"/>
    <s v="BATERÍA 12V LIBRE DE MANTENIMIENTO TIPO SECO"/>
    <n v="80"/>
    <n v="231.56"/>
    <n v="18524.8"/>
    <n v="3"/>
    <x v="2"/>
    <s v="TIPANTA TANIA"/>
    <n v="23045"/>
    <x v="2"/>
    <m/>
    <m/>
    <m/>
    <n v="80"/>
    <n v="231.56"/>
    <n v="18524.8"/>
    <s v="INCLUSIÓN"/>
    <n v="206"/>
    <d v="2021-11-17T00:00:00"/>
    <m/>
    <m/>
    <m/>
  </r>
  <r>
    <x v="4"/>
    <m/>
    <n v="2472"/>
    <m/>
    <m/>
    <n v="3100089"/>
    <n v="632300021"/>
    <s v="SERVICIO"/>
    <s v="Común"/>
    <x v="0"/>
    <m/>
    <s v="CATÁLOGO ELECTRÓNICO"/>
    <s v="3 BOCADITOS CON SERVICIO A LA MESA"/>
    <n v="1"/>
    <n v="2000"/>
    <n v="2000"/>
    <n v="3"/>
    <x v="2"/>
    <s v="LARCO DIMARY"/>
    <n v="5651"/>
    <x v="3"/>
    <m/>
    <m/>
    <m/>
    <n v="1"/>
    <n v="2000"/>
    <n v="2000"/>
    <s v="INCLUSIÓN"/>
    <n v="254"/>
    <d v="2021-12-01T00:00:00"/>
    <m/>
    <m/>
    <m/>
  </r>
  <r>
    <x v="6"/>
    <m/>
    <n v="2473"/>
    <m/>
    <m/>
    <n v="7430031"/>
    <n v="465390014"/>
    <s v="BIEN"/>
    <s v="Común"/>
    <x v="0"/>
    <m/>
    <s v="SUBASTA INVERSA ELECTRÓNICA"/>
    <s v="LUMINARIA TIPO LED, 200 W - 250 W SIN FOTOCONTROL PARA TIPO DE VÍA M1"/>
    <n v="2500"/>
    <n v="473.75"/>
    <n v="1184375"/>
    <n v="3"/>
    <x v="2"/>
    <s v="LOPEZ PABLO"/>
    <n v="23058"/>
    <x v="7"/>
    <m/>
    <m/>
    <m/>
    <n v="2500"/>
    <n v="473.75"/>
    <n v="1184375"/>
    <s v="INCLUSIÓN"/>
    <n v="268"/>
    <d v="2021-12-08T00:00:00"/>
    <m/>
    <m/>
    <m/>
  </r>
  <r>
    <x v="8"/>
    <m/>
    <n v="2474"/>
    <m/>
    <m/>
    <s v="1210120147100110"/>
    <n v="472200611"/>
    <s v="BIEN"/>
    <s v="Común"/>
    <x v="1"/>
    <m/>
    <s v="SUBASTA INVERSA ELECTRÓNICA"/>
    <s v="ADQUISICIÓN INSTALACIÓN Y PUESTA EN MARCHA DE RADIO ENLACE DE 7.2 GHZ Y REPETIDORA VHF"/>
    <n v="1"/>
    <n v="22478.5"/>
    <n v="22478.5"/>
    <n v="3"/>
    <x v="2"/>
    <m/>
    <m/>
    <x v="0"/>
    <m/>
    <m/>
    <m/>
    <m/>
    <m/>
    <n v="0"/>
    <s v="INCLUSIÓN"/>
    <n v="274"/>
    <d v="2021-12-16T00:00:00"/>
    <m/>
    <m/>
    <m/>
  </r>
  <r>
    <x v="9"/>
    <m/>
    <n v="2475"/>
    <m/>
    <m/>
    <n v="2000856"/>
    <n v="831110912"/>
    <s v="CONSULTORIA"/>
    <s v="Común"/>
    <x v="0"/>
    <m/>
    <s v="CONTRATACIÓN DIRECTA"/>
    <s v="IMPLEMENTACIÓN DE SISTEMA DE GESTIÓN DE ENERGÍA BASADO ISO 50.001:2018 EN LOS INMUEBLES DE MAYOR CONSUMO DE LA EEQ"/>
    <n v="1"/>
    <n v="51093.279999999999"/>
    <n v="51093.279999999999"/>
    <n v="3"/>
    <x v="2"/>
    <s v="MERINO MAURICIO"/>
    <n v="5664"/>
    <x v="3"/>
    <m/>
    <m/>
    <m/>
    <n v="1"/>
    <n v="51093.279999999999"/>
    <n v="51093.279999999999"/>
    <s v="INCLUSIÓN"/>
    <n v="282"/>
    <d v="2021-12-16T00:00:00"/>
    <m/>
    <m/>
    <m/>
  </r>
  <r>
    <x v="4"/>
    <m/>
    <n v="2476"/>
    <m/>
    <m/>
    <n v="6400034"/>
    <n v="3699000167"/>
    <s v="BIEN"/>
    <s v="Común"/>
    <x v="0"/>
    <m/>
    <s v="CATÁLOGO ELECTRÓNICO"/>
    <s v="CARPETAS PLÁSTICAS UN LADO TRANSPARENTE"/>
    <n v="260"/>
    <n v="0.51"/>
    <n v="132.6"/>
    <n v="3"/>
    <x v="2"/>
    <m/>
    <m/>
    <x v="0"/>
    <m/>
    <m/>
    <m/>
    <m/>
    <m/>
    <n v="0"/>
    <s v="INCLUSIÓN"/>
    <m/>
    <m/>
    <m/>
    <m/>
    <m/>
  </r>
  <r>
    <x v="10"/>
    <m/>
    <m/>
    <m/>
    <m/>
    <m/>
    <m/>
    <m/>
    <m/>
    <x v="2"/>
    <m/>
    <m/>
    <m/>
    <m/>
    <m/>
    <n v="0"/>
    <m/>
    <x v="1"/>
    <m/>
    <m/>
    <x v="10"/>
    <m/>
    <m/>
    <m/>
    <m/>
    <m/>
    <n v="0"/>
    <m/>
    <m/>
    <m/>
    <m/>
    <m/>
    <m/>
  </r>
  <r>
    <x v="10"/>
    <m/>
    <m/>
    <m/>
    <m/>
    <m/>
    <m/>
    <m/>
    <m/>
    <x v="2"/>
    <m/>
    <m/>
    <m/>
    <m/>
    <m/>
    <n v="0"/>
    <m/>
    <x v="1"/>
    <m/>
    <m/>
    <x v="10"/>
    <m/>
    <m/>
    <m/>
    <m/>
    <m/>
    <n v="0"/>
    <m/>
    <m/>
    <m/>
    <m/>
    <m/>
    <m/>
  </r>
  <r>
    <x v="10"/>
    <m/>
    <m/>
    <m/>
    <m/>
    <m/>
    <m/>
    <m/>
    <m/>
    <x v="2"/>
    <m/>
    <m/>
    <m/>
    <m/>
    <m/>
    <n v="0"/>
    <m/>
    <x v="1"/>
    <m/>
    <m/>
    <x v="10"/>
    <m/>
    <m/>
    <m/>
    <m/>
    <m/>
    <n v="0"/>
    <m/>
    <m/>
    <m/>
    <m/>
    <m/>
    <m/>
  </r>
  <r>
    <x v="10"/>
    <m/>
    <m/>
    <m/>
    <m/>
    <m/>
    <m/>
    <m/>
    <m/>
    <x v="2"/>
    <m/>
    <m/>
    <m/>
    <m/>
    <m/>
    <n v="0"/>
    <m/>
    <x v="1"/>
    <m/>
    <m/>
    <x v="10"/>
    <m/>
    <m/>
    <m/>
    <m/>
    <m/>
    <n v="0"/>
    <m/>
    <m/>
    <m/>
    <m/>
    <m/>
    <m/>
  </r>
  <r>
    <x v="10"/>
    <m/>
    <m/>
    <m/>
    <m/>
    <m/>
    <m/>
    <m/>
    <m/>
    <x v="2"/>
    <m/>
    <m/>
    <m/>
    <m/>
    <m/>
    <n v="0"/>
    <m/>
    <x v="1"/>
    <m/>
    <m/>
    <x v="10"/>
    <m/>
    <m/>
    <m/>
    <m/>
    <m/>
    <n v="0"/>
    <m/>
    <m/>
    <m/>
    <m/>
    <m/>
    <m/>
  </r>
  <r>
    <x v="10"/>
    <m/>
    <m/>
    <m/>
    <m/>
    <m/>
    <m/>
    <m/>
    <m/>
    <x v="2"/>
    <m/>
    <m/>
    <m/>
    <m/>
    <m/>
    <n v="0"/>
    <m/>
    <x v="1"/>
    <m/>
    <m/>
    <x v="10"/>
    <m/>
    <m/>
    <m/>
    <m/>
    <m/>
    <n v="0"/>
    <m/>
    <m/>
    <m/>
    <m/>
    <m/>
    <m/>
  </r>
  <r>
    <x v="10"/>
    <m/>
    <m/>
    <m/>
    <m/>
    <m/>
    <m/>
    <m/>
    <m/>
    <x v="2"/>
    <m/>
    <m/>
    <m/>
    <m/>
    <m/>
    <n v="0"/>
    <m/>
    <x v="1"/>
    <m/>
    <m/>
    <x v="10"/>
    <m/>
    <m/>
    <m/>
    <m/>
    <m/>
    <n v="0"/>
    <m/>
    <m/>
    <m/>
    <m/>
    <m/>
    <m/>
  </r>
  <r>
    <x v="10"/>
    <m/>
    <m/>
    <m/>
    <m/>
    <m/>
    <m/>
    <m/>
    <m/>
    <x v="2"/>
    <m/>
    <m/>
    <m/>
    <m/>
    <m/>
    <n v="0"/>
    <m/>
    <x v="1"/>
    <m/>
    <m/>
    <x v="10"/>
    <m/>
    <m/>
    <m/>
    <m/>
    <m/>
    <n v="0"/>
    <m/>
    <m/>
    <m/>
    <m/>
    <m/>
    <m/>
  </r>
  <r>
    <x v="10"/>
    <m/>
    <m/>
    <m/>
    <m/>
    <m/>
    <m/>
    <m/>
    <m/>
    <x v="2"/>
    <m/>
    <m/>
    <m/>
    <m/>
    <m/>
    <n v="0"/>
    <m/>
    <x v="1"/>
    <m/>
    <m/>
    <x v="10"/>
    <m/>
    <m/>
    <m/>
    <m/>
    <m/>
    <n v="0"/>
    <m/>
    <m/>
    <m/>
    <m/>
    <m/>
    <m/>
  </r>
  <r>
    <x v="10"/>
    <m/>
    <m/>
    <m/>
    <m/>
    <m/>
    <m/>
    <m/>
    <m/>
    <x v="2"/>
    <m/>
    <m/>
    <m/>
    <m/>
    <m/>
    <n v="0"/>
    <m/>
    <x v="1"/>
    <m/>
    <m/>
    <x v="10"/>
    <m/>
    <m/>
    <m/>
    <m/>
    <m/>
    <n v="0"/>
    <m/>
    <m/>
    <m/>
    <m/>
    <m/>
    <m/>
  </r>
  <r>
    <x v="10"/>
    <m/>
    <m/>
    <m/>
    <m/>
    <m/>
    <m/>
    <m/>
    <m/>
    <x v="2"/>
    <m/>
    <m/>
    <m/>
    <m/>
    <m/>
    <n v="0"/>
    <m/>
    <x v="1"/>
    <m/>
    <m/>
    <x v="10"/>
    <m/>
    <m/>
    <m/>
    <m/>
    <m/>
    <n v="0"/>
    <m/>
    <m/>
    <m/>
    <m/>
    <m/>
    <m/>
  </r>
  <r>
    <x v="10"/>
    <m/>
    <m/>
    <m/>
    <m/>
    <m/>
    <m/>
    <m/>
    <m/>
    <x v="2"/>
    <m/>
    <m/>
    <m/>
    <m/>
    <m/>
    <n v="0"/>
    <m/>
    <x v="1"/>
    <m/>
    <m/>
    <x v="10"/>
    <m/>
    <m/>
    <m/>
    <m/>
    <m/>
    <n v="0"/>
    <m/>
    <m/>
    <m/>
    <m/>
    <m/>
    <m/>
  </r>
  <r>
    <x v="10"/>
    <m/>
    <m/>
    <m/>
    <m/>
    <m/>
    <m/>
    <m/>
    <m/>
    <x v="2"/>
    <m/>
    <m/>
    <m/>
    <m/>
    <m/>
    <n v="0"/>
    <m/>
    <x v="1"/>
    <m/>
    <m/>
    <x v="10"/>
    <m/>
    <m/>
    <m/>
    <m/>
    <m/>
    <n v="0"/>
    <m/>
    <m/>
    <m/>
    <m/>
    <m/>
    <m/>
  </r>
  <r>
    <x v="10"/>
    <m/>
    <m/>
    <m/>
    <m/>
    <m/>
    <m/>
    <m/>
    <m/>
    <x v="2"/>
    <m/>
    <m/>
    <m/>
    <m/>
    <m/>
    <n v="0"/>
    <m/>
    <x v="1"/>
    <m/>
    <m/>
    <x v="10"/>
    <m/>
    <m/>
    <m/>
    <m/>
    <m/>
    <n v="0"/>
    <m/>
    <m/>
    <m/>
    <m/>
    <m/>
    <m/>
  </r>
  <r>
    <x v="10"/>
    <m/>
    <m/>
    <m/>
    <m/>
    <m/>
    <m/>
    <m/>
    <m/>
    <x v="2"/>
    <m/>
    <m/>
    <m/>
    <m/>
    <m/>
    <n v="0"/>
    <m/>
    <x v="1"/>
    <m/>
    <m/>
    <x v="10"/>
    <m/>
    <m/>
    <m/>
    <m/>
    <m/>
    <n v="0"/>
    <m/>
    <m/>
    <m/>
    <m/>
    <m/>
    <m/>
  </r>
  <r>
    <x v="10"/>
    <m/>
    <m/>
    <m/>
    <m/>
    <m/>
    <m/>
    <m/>
    <m/>
    <x v="2"/>
    <m/>
    <m/>
    <m/>
    <m/>
    <m/>
    <n v="0"/>
    <m/>
    <x v="1"/>
    <m/>
    <m/>
    <x v="10"/>
    <m/>
    <m/>
    <m/>
    <m/>
    <m/>
    <n v="0"/>
    <m/>
    <m/>
    <m/>
    <m/>
    <m/>
    <m/>
  </r>
  <r>
    <x v="10"/>
    <m/>
    <m/>
    <m/>
    <m/>
    <m/>
    <m/>
    <m/>
    <m/>
    <x v="2"/>
    <m/>
    <m/>
    <m/>
    <m/>
    <m/>
    <n v="0"/>
    <m/>
    <x v="1"/>
    <m/>
    <m/>
    <x v="10"/>
    <m/>
    <m/>
    <m/>
    <m/>
    <m/>
    <n v="0"/>
    <m/>
    <m/>
    <m/>
    <m/>
    <m/>
    <m/>
  </r>
  <r>
    <x v="10"/>
    <m/>
    <m/>
    <m/>
    <m/>
    <m/>
    <m/>
    <m/>
    <m/>
    <x v="2"/>
    <m/>
    <m/>
    <m/>
    <m/>
    <m/>
    <n v="0"/>
    <m/>
    <x v="1"/>
    <m/>
    <m/>
    <x v="10"/>
    <m/>
    <m/>
    <m/>
    <m/>
    <m/>
    <n v="0"/>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Dinámica4" cacheId="35"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4:B38" firstHeaderRow="1" firstDataRow="1" firstDataCol="1" rowPageCount="1" colPageCount="1"/>
  <pivotFields count="33">
    <pivotField axis="axisRow" showAll="0">
      <items count="12">
        <item x="0"/>
        <item x="1"/>
        <item x="2"/>
        <item x="4"/>
        <item x="5"/>
        <item x="6"/>
        <item x="3"/>
        <item x="9"/>
        <item x="8"/>
        <item x="10"/>
        <item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axis="axisRow" showAll="0">
      <items count="6">
        <item x="2"/>
        <item x="3"/>
        <item x="0"/>
        <item m="1" x="4"/>
        <item x="1"/>
        <item t="default"/>
      </items>
    </pivotField>
    <pivotField showAll="0"/>
    <pivotField showAll="0"/>
    <pivotField axis="axisPage" multipleItemSelectionAllowed="1" showAll="0">
      <items count="14">
        <item x="0"/>
        <item x="2"/>
        <item m="1" x="12"/>
        <item x="9"/>
        <item x="6"/>
        <item x="7"/>
        <item x="5"/>
        <item x="3"/>
        <item x="4"/>
        <item x="1"/>
        <item x="10"/>
        <item x="8"/>
        <item m="1" x="1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2">
    <field x="17"/>
    <field x="0"/>
  </rowFields>
  <rowItems count="34">
    <i>
      <x/>
    </i>
    <i r="1">
      <x/>
    </i>
    <i r="1">
      <x v="1"/>
    </i>
    <i r="1">
      <x v="2"/>
    </i>
    <i r="1">
      <x v="3"/>
    </i>
    <i r="1">
      <x v="4"/>
    </i>
    <i r="1">
      <x v="5"/>
    </i>
    <i r="1">
      <x v="6"/>
    </i>
    <i r="1">
      <x v="7"/>
    </i>
    <i r="1">
      <x v="8"/>
    </i>
    <i>
      <x v="1"/>
    </i>
    <i r="1">
      <x v="4"/>
    </i>
    <i r="1">
      <x v="5"/>
    </i>
    <i r="1">
      <x v="6"/>
    </i>
    <i r="1">
      <x v="7"/>
    </i>
    <i>
      <x v="2"/>
    </i>
    <i r="1">
      <x/>
    </i>
    <i r="1">
      <x v="3"/>
    </i>
    <i r="1">
      <x v="4"/>
    </i>
    <i r="1">
      <x v="5"/>
    </i>
    <i r="1">
      <x v="6"/>
    </i>
    <i>
      <x v="4"/>
    </i>
    <i r="1">
      <x/>
    </i>
    <i r="1">
      <x v="1"/>
    </i>
    <i r="1">
      <x v="2"/>
    </i>
    <i r="1">
      <x v="3"/>
    </i>
    <i r="1">
      <x v="4"/>
    </i>
    <i r="1">
      <x v="5"/>
    </i>
    <i r="1">
      <x v="6"/>
    </i>
    <i r="1">
      <x v="7"/>
    </i>
    <i r="1">
      <x v="8"/>
    </i>
    <i r="1">
      <x v="9"/>
    </i>
    <i r="1">
      <x v="10"/>
    </i>
    <i t="grand">
      <x/>
    </i>
  </rowItems>
  <colItems count="1">
    <i/>
  </colItems>
  <pageFields count="1">
    <pageField fld="20" hier="-1"/>
  </pageFields>
  <dataFields count="1">
    <dataField name="Suma de PRECIO TOTAL PAC" fld="15" baseField="0" baseItem="0" numFmtId="44"/>
  </dataFields>
  <formats count="13">
    <format dxfId="347">
      <pivotArea outline="0" collapsedLevelsAreSubtotals="1" fieldPosition="0"/>
    </format>
    <format dxfId="346">
      <pivotArea field="0" type="button" dataOnly="0" labelOnly="1" outline="0" axis="axisRow" fieldPosition="1"/>
    </format>
    <format dxfId="345">
      <pivotArea dataOnly="0" labelOnly="1" outline="0" axis="axisValues" fieldPosition="0"/>
    </format>
    <format dxfId="344">
      <pivotArea type="all" dataOnly="0" outline="0" fieldPosition="0"/>
    </format>
    <format dxfId="343">
      <pivotArea outline="0" collapsedLevelsAreSubtotals="1" fieldPosition="0"/>
    </format>
    <format dxfId="342">
      <pivotArea field="17" type="button" dataOnly="0" labelOnly="1" outline="0" axis="axisRow" fieldPosition="0"/>
    </format>
    <format dxfId="341">
      <pivotArea dataOnly="0" labelOnly="1" fieldPosition="0">
        <references count="1">
          <reference field="17" count="0"/>
        </references>
      </pivotArea>
    </format>
    <format dxfId="340">
      <pivotArea dataOnly="0" labelOnly="1" grandRow="1" outline="0" fieldPosition="0"/>
    </format>
    <format dxfId="339">
      <pivotArea dataOnly="0" labelOnly="1" fieldPosition="0">
        <references count="2">
          <reference field="0" count="9">
            <x v="0"/>
            <x v="1"/>
            <x v="2"/>
            <x v="3"/>
            <x v="4"/>
            <x v="5"/>
            <x v="6"/>
            <x v="7"/>
            <x v="8"/>
          </reference>
          <reference field="17" count="1" selected="0">
            <x v="0"/>
          </reference>
        </references>
      </pivotArea>
    </format>
    <format dxfId="338">
      <pivotArea dataOnly="0" labelOnly="1" fieldPosition="0">
        <references count="2">
          <reference field="0" count="4">
            <x v="4"/>
            <x v="5"/>
            <x v="6"/>
            <x v="7"/>
          </reference>
          <reference field="17" count="1" selected="0">
            <x v="1"/>
          </reference>
        </references>
      </pivotArea>
    </format>
    <format dxfId="337">
      <pivotArea dataOnly="0" labelOnly="1" fieldPosition="0">
        <references count="2">
          <reference field="0" count="5">
            <x v="0"/>
            <x v="3"/>
            <x v="4"/>
            <x v="5"/>
            <x v="6"/>
          </reference>
          <reference field="17" count="1" selected="0">
            <x v="2"/>
          </reference>
        </references>
      </pivotArea>
    </format>
    <format dxfId="336">
      <pivotArea dataOnly="0" labelOnly="1" fieldPosition="0">
        <references count="2">
          <reference field="0" count="0"/>
          <reference field="17" count="1" selected="0">
            <x v="4"/>
          </reference>
        </references>
      </pivotArea>
    </format>
    <format dxfId="335">
      <pivotArea dataOnly="0" labelOnly="1" outline="0" axis="axisValues" fieldPosition="0"/>
    </format>
  </formats>
  <pivotTableStyleInfo name="PivotStyleLight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Dinámica4" cacheId="36"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11" firstHeaderRow="1" firstDataRow="1" firstDataCol="1" rowPageCount="1" colPageCount="1"/>
  <pivotFields count="40">
    <pivotField showAll="0"/>
    <pivotField axis="axisRow" showAll="0">
      <items count="13">
        <item x="9"/>
        <item x="5"/>
        <item x="7"/>
        <item x="0"/>
        <item x="2"/>
        <item x="1"/>
        <item x="6"/>
        <item x="3"/>
        <item m="1" x="11"/>
        <item x="8"/>
        <item x="4"/>
        <item x="1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axis="axisPage" multipleItemSelectionAllowed="1" showAll="0">
      <items count="5">
        <item x="2"/>
        <item h="1" x="3"/>
        <item h="1" x="0"/>
        <item h="1" x="1"/>
        <item t="default"/>
      </items>
    </pivotField>
    <pivotField showAll="0" defaultSubtotal="0"/>
    <pivotField showAll="0" defaultSubtotal="0"/>
    <pivotField showAll="0">
      <items count="7">
        <item x="1"/>
        <item x="2"/>
        <item x="3"/>
        <item x="4"/>
        <item x="0"/>
        <item x="5"/>
        <item t="default"/>
      </items>
    </pivotField>
    <pivotField showAll="0">
      <items count="6">
        <item x="1"/>
        <item x="2"/>
        <item x="3"/>
        <item x="0"/>
        <item x="4"/>
        <item t="default"/>
      </items>
    </pivotField>
  </pivotFields>
  <rowFields count="1">
    <field x="1"/>
  </rowFields>
  <rowItems count="8">
    <i>
      <x/>
    </i>
    <i>
      <x v="1"/>
    </i>
    <i>
      <x v="3"/>
    </i>
    <i>
      <x v="4"/>
    </i>
    <i>
      <x v="5"/>
    </i>
    <i>
      <x v="7"/>
    </i>
    <i>
      <x v="9"/>
    </i>
    <i t="grand">
      <x/>
    </i>
  </rowItems>
  <colItems count="1">
    <i/>
  </colItems>
  <pageFields count="1">
    <pageField fld="35" hier="-1"/>
  </pageFields>
  <dataFields count="1">
    <dataField name="Suma de PAGO" fld="32" baseField="0" baseItem="0" numFmtId="44"/>
  </dataFields>
  <formats count="1">
    <format dxfId="28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400-000001000000}" name="TablaDinámica5" cacheId="36"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21:B31" firstHeaderRow="1" firstDataRow="1" firstDataCol="1" rowPageCount="1" colPageCount="1"/>
  <pivotFields count="40">
    <pivotField showAll="0"/>
    <pivotField axis="axisRow" showAll="0">
      <items count="13">
        <item x="9"/>
        <item x="5"/>
        <item x="7"/>
        <item x="0"/>
        <item x="2"/>
        <item x="1"/>
        <item x="6"/>
        <item x="3"/>
        <item m="1" x="11"/>
        <item x="8"/>
        <item x="4"/>
        <item x="1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axis="axisPage" multipleItemSelectionAllowed="1" showAll="0">
      <items count="5">
        <item h="1" x="2"/>
        <item x="3"/>
        <item h="1" x="0"/>
        <item x="1"/>
        <item t="default"/>
      </items>
    </pivotField>
    <pivotField showAll="0" defaultSubtotal="0"/>
    <pivotField showAll="0" defaultSubtotal="0"/>
    <pivotField showAll="0">
      <items count="7">
        <item x="1"/>
        <item x="2"/>
        <item x="3"/>
        <item x="4"/>
        <item x="0"/>
        <item x="5"/>
        <item t="default"/>
      </items>
    </pivotField>
    <pivotField showAll="0">
      <items count="6">
        <item x="1"/>
        <item x="2"/>
        <item x="3"/>
        <item x="0"/>
        <item x="4"/>
        <item t="default"/>
      </items>
    </pivotField>
  </pivotFields>
  <rowFields count="1">
    <field x="1"/>
  </rowFields>
  <rowItems count="10">
    <i>
      <x/>
    </i>
    <i>
      <x v="1"/>
    </i>
    <i>
      <x v="2"/>
    </i>
    <i>
      <x v="3"/>
    </i>
    <i>
      <x v="4"/>
    </i>
    <i>
      <x v="5"/>
    </i>
    <i>
      <x v="7"/>
    </i>
    <i>
      <x v="9"/>
    </i>
    <i>
      <x v="10"/>
    </i>
    <i t="grand">
      <x/>
    </i>
  </rowItems>
  <colItems count="1">
    <i/>
  </colItems>
  <pageFields count="1">
    <pageField fld="35" hier="-1"/>
  </pageFields>
  <dataFields count="1">
    <dataField name="Suma de PAGO" fld="32" baseField="0" baseItem="0"/>
  </dataFields>
  <formats count="2">
    <format dxfId="290">
      <pivotArea collapsedLevelsAreSubtotals="1" fieldPosition="0">
        <references count="1">
          <reference field="1" count="5">
            <x v="2"/>
            <x v="3"/>
            <x v="4"/>
            <x v="5"/>
            <x v="7"/>
          </reference>
        </references>
      </pivotArea>
    </format>
    <format dxfId="289">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TablaDinámica8" cacheId="33"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5:D15" firstHeaderRow="0" firstDataRow="1" firstDataCol="1" rowPageCount="3" colPageCount="1"/>
  <pivotFields count="34">
    <pivotField axis="axisPage" multipleItemSelectionAllowed="1" showAll="0">
      <items count="4">
        <item h="1" x="0"/>
        <item x="1"/>
        <item h="1" x="2"/>
        <item t="default"/>
      </items>
    </pivotField>
    <pivotField axis="axisRow" showAll="0">
      <items count="12">
        <item x="9"/>
        <item x="5"/>
        <item x="7"/>
        <item x="0"/>
        <item x="2"/>
        <item x="1"/>
        <item x="6"/>
        <item x="3"/>
        <item x="8"/>
        <item x="4"/>
        <item x="10"/>
        <item t="default"/>
      </items>
    </pivotField>
    <pivotField showAll="0">
      <items count="6">
        <item x="0"/>
        <item x="2"/>
        <item x="3"/>
        <item x="1"/>
        <item x="4"/>
        <item t="default"/>
      </items>
    </pivotField>
    <pivotField showAll="0"/>
    <pivotField showAll="0">
      <items count="23">
        <item x="10"/>
        <item x="15"/>
        <item x="0"/>
        <item x="19"/>
        <item x="1"/>
        <item x="8"/>
        <item x="16"/>
        <item x="17"/>
        <item x="2"/>
        <item x="4"/>
        <item x="9"/>
        <item x="3"/>
        <item x="20"/>
        <item x="5"/>
        <item x="14"/>
        <item x="12"/>
        <item x="13"/>
        <item x="11"/>
        <item x="6"/>
        <item x="7"/>
        <item x="18"/>
        <item x="21"/>
        <item t="default"/>
      </items>
    </pivotField>
    <pivotField dataField="1" showAll="0">
      <items count="3">
        <item x="0"/>
        <item x="1"/>
        <item t="default"/>
      </items>
    </pivotField>
    <pivotField showAll="0"/>
    <pivotField showAll="0"/>
    <pivotField showAll="0"/>
    <pivotField showAll="0"/>
    <pivotField axis="axisPage" multipleItemSelectionAllowed="1" showAll="0">
      <items count="12">
        <item x="4"/>
        <item x="6"/>
        <item h="1" x="3"/>
        <item h="1" x="2"/>
        <item x="0"/>
        <item x="5"/>
        <item x="1"/>
        <item x="7"/>
        <item x="9"/>
        <item x="8"/>
        <item h="1" x="10"/>
        <item t="default"/>
      </items>
    </pivotField>
    <pivotField showAll="0"/>
    <pivotField showAll="0"/>
    <pivotField showAll="0"/>
    <pivotField showAll="0"/>
    <pivotField showAll="0"/>
    <pivotField showAll="0"/>
    <pivotField dataField="1" showAll="0"/>
    <pivotField dataField="1" showAll="0"/>
    <pivotField showAll="0"/>
    <pivotField showAll="0"/>
    <pivotField axis="axisPage" multipleItemSelectionAllowed="1" showAll="0">
      <items count="15">
        <item x="0"/>
        <item x="1"/>
        <item x="2"/>
        <item x="3"/>
        <item x="4"/>
        <item x="5"/>
        <item x="6"/>
        <item x="7"/>
        <item x="8"/>
        <item x="9"/>
        <item h="1" x="10"/>
        <item h="1" x="11"/>
        <item h="1" x="12"/>
        <item h="1" x="13"/>
        <item t="default"/>
      </items>
    </pivotField>
    <pivotField showAll="0"/>
    <pivotField showAll="0"/>
    <pivotField showAll="0"/>
    <pivotField showAll="0"/>
    <pivotField showAll="0"/>
    <pivotField showAll="0"/>
    <pivotField showAll="0"/>
    <pivotField showAll="0"/>
    <pivotField showAll="0"/>
    <pivotField showAll="0"/>
    <pivotField showAll="0">
      <items count="7">
        <item sd="0" x="0"/>
        <item sd="0" x="1"/>
        <item sd="0" x="2"/>
        <item sd="0" x="3"/>
        <item sd="0" x="4"/>
        <item sd="0" x="5"/>
        <item t="default"/>
      </items>
    </pivotField>
    <pivotField multipleItemSelectionAllowed="1" showAll="0">
      <items count="5">
        <item h="1" sd="0" x="0"/>
        <item h="1" sd="0" x="1"/>
        <item sd="0" x="2"/>
        <item sd="0" x="3"/>
        <item t="default"/>
      </items>
    </pivotField>
  </pivotFields>
  <rowFields count="1">
    <field x="1"/>
  </rowFields>
  <rowItems count="10">
    <i>
      <x/>
    </i>
    <i>
      <x v="1"/>
    </i>
    <i>
      <x v="2"/>
    </i>
    <i>
      <x v="3"/>
    </i>
    <i>
      <x v="4"/>
    </i>
    <i>
      <x v="5"/>
    </i>
    <i>
      <x v="7"/>
    </i>
    <i>
      <x v="8"/>
    </i>
    <i>
      <x v="9"/>
    </i>
    <i t="grand">
      <x/>
    </i>
  </rowItems>
  <colFields count="1">
    <field x="-2"/>
  </colFields>
  <colItems count="3">
    <i>
      <x/>
    </i>
    <i i="1">
      <x v="1"/>
    </i>
    <i i="2">
      <x v="2"/>
    </i>
  </colItems>
  <pageFields count="3">
    <pageField fld="21" hier="-1"/>
    <pageField fld="0" hier="-1"/>
    <pageField fld="10" hier="-1"/>
  </pageFields>
  <dataFields count="3">
    <dataField name="Suma de NÚMERO DE PROCESOS" fld="5" baseField="0" baseItem="0"/>
    <dataField name="Suma de PRESUPUESTO REFERENCIAL_x000a_&quot;B&quot;" fld="17" baseField="0" baseItem="0" numFmtId="44"/>
    <dataField name="Suma de VALOR ADJUDICADO_x000a_&quot;C&quot;" fld="18" baseField="0" baseItem="0" numFmtId="44"/>
  </dataFields>
  <formats count="1">
    <format dxfId="287">
      <pivotArea outline="0" collapsedLevelsAreSubtotals="1" fieldPosition="0">
        <references count="1">
          <reference field="4294967294" count="2" selected="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TablaDinámica6" cacheId="35"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4:K16" firstHeaderRow="1" firstDataRow="2" firstDataCol="1"/>
  <pivotFields count="33">
    <pivotField axis="axisCol" showAll="0">
      <items count="12">
        <item x="0"/>
        <item x="1"/>
        <item x="2"/>
        <item x="4"/>
        <item x="5"/>
        <item x="6"/>
        <item x="3"/>
        <item x="9"/>
        <item x="8"/>
        <item h="1" x="10"/>
        <item h="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axis="axisRow" showAll="0">
      <items count="14">
        <item x="0"/>
        <item x="2"/>
        <item m="1" x="12"/>
        <item x="9"/>
        <item x="6"/>
        <item x="7"/>
        <item x="5"/>
        <item x="3"/>
        <item x="4"/>
        <item x="1"/>
        <item x="10"/>
        <item x="8"/>
        <item m="1" x="1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20"/>
  </rowFields>
  <rowItems count="11">
    <i>
      <x/>
    </i>
    <i>
      <x v="1"/>
    </i>
    <i>
      <x v="3"/>
    </i>
    <i>
      <x v="4"/>
    </i>
    <i>
      <x v="5"/>
    </i>
    <i>
      <x v="6"/>
    </i>
    <i>
      <x v="7"/>
    </i>
    <i>
      <x v="8"/>
    </i>
    <i>
      <x v="9"/>
    </i>
    <i>
      <x v="11"/>
    </i>
    <i t="grand">
      <x/>
    </i>
  </rowItems>
  <colFields count="1">
    <field x="0"/>
  </colFields>
  <colItems count="10">
    <i>
      <x/>
    </i>
    <i>
      <x v="1"/>
    </i>
    <i>
      <x v="2"/>
    </i>
    <i>
      <x v="3"/>
    </i>
    <i>
      <x v="4"/>
    </i>
    <i>
      <x v="5"/>
    </i>
    <i>
      <x v="6"/>
    </i>
    <i>
      <x v="7"/>
    </i>
    <i>
      <x v="8"/>
    </i>
    <i t="grand">
      <x/>
    </i>
  </colItems>
  <dataFields count="1">
    <dataField name="Suma de PRECIO TOTAL PAC" fld="15" baseField="0" baseItem="0" numFmtId="44"/>
  </dataFields>
  <formats count="10">
    <format dxfId="286">
      <pivotArea outline="0" collapsedLevelsAreSubtotals="1" fieldPosition="0"/>
    </format>
    <format dxfId="285">
      <pivotArea dataOnly="0" labelOnly="1" fieldPosition="0">
        <references count="1">
          <reference field="0" count="0"/>
        </references>
      </pivotArea>
    </format>
    <format dxfId="284">
      <pivotArea dataOnly="0" labelOnly="1" grandCol="1" outline="0" fieldPosition="0"/>
    </format>
    <format dxfId="283">
      <pivotArea dataOnly="0" labelOnly="1" fieldPosition="0">
        <references count="1">
          <reference field="0" count="0"/>
        </references>
      </pivotArea>
    </format>
    <format dxfId="282">
      <pivotArea dataOnly="0" labelOnly="1" grandCol="1" outline="0" fieldPosition="0"/>
    </format>
    <format dxfId="281">
      <pivotArea dataOnly="0" labelOnly="1" fieldPosition="0">
        <references count="1">
          <reference field="0" count="0"/>
        </references>
      </pivotArea>
    </format>
    <format dxfId="280">
      <pivotArea dataOnly="0" labelOnly="1" grandCol="1" outline="0" fieldPosition="0"/>
    </format>
    <format dxfId="279">
      <pivotArea grandRow="1" grandCol="1" outline="0" collapsedLevelsAreSubtotals="1" fieldPosition="0"/>
    </format>
    <format dxfId="278">
      <pivotArea collapsedLevelsAreSubtotals="1" fieldPosition="0">
        <references count="1">
          <reference field="20" count="3">
            <x v="5"/>
            <x v="6"/>
            <x v="7"/>
          </reference>
        </references>
      </pivotArea>
    </format>
    <format dxfId="277">
      <pivotArea dataOnly="0" labelOnly="1" fieldPosition="0">
        <references count="1">
          <reference field="20" count="3">
            <x v="5"/>
            <x v="6"/>
            <x v="7"/>
          </reference>
        </references>
      </pivotArea>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1000000}" name="Tabla131214" displayName="Tabla131214" ref="A2:R361" totalsRowCount="1" headerRowDxfId="384" dataDxfId="383" totalsRowDxfId="382">
  <autoFilter ref="A2:R360" xr:uid="{00000000-000C-0000-FFFF-FFFF01000000}">
    <filterColumn colId="8">
      <filters>
        <filter val="Adjudicado - Registro de Contratos"/>
        <filter val="Ejecución de Contrato"/>
        <filter val="Finalizada"/>
      </filters>
    </filterColumn>
  </autoFilter>
  <tableColumns count="18">
    <tableColumn id="28" xr3:uid="{00000000-0010-0000-0100-00001C000000}" name="AÑO" dataDxfId="381" totalsRowDxfId="380"/>
    <tableColumn id="2" xr3:uid="{00000000-0010-0000-0100-000002000000}" name="Tipo" dataDxfId="379" totalsRowDxfId="378"/>
    <tableColumn id="3" xr3:uid="{00000000-0010-0000-0100-000003000000}" name="Cod. Proc." dataDxfId="377" totalsRowDxfId="376"/>
    <tableColumn id="4" xr3:uid="{00000000-0010-0000-0100-000004000000}" name="Procedimiento" dataDxfId="375" totalsRowDxfId="374"/>
    <tableColumn id="26" xr3:uid="{00000000-0010-0000-0100-00001A000000}" name="NÚMERO DE PROCESOS" totalsRowFunction="count" dataDxfId="373" totalsRowDxfId="372"/>
    <tableColumn id="5" xr3:uid="{00000000-0010-0000-0100-000005000000}" name="Código" dataDxfId="371" totalsRowDxfId="370"/>
    <tableColumn id="6" xr3:uid="{00000000-0010-0000-0100-000006000000}" name="Orden de Compra" totalsRowFunction="count" dataDxfId="369" totalsRowDxfId="368"/>
    <tableColumn id="8" xr3:uid="{00000000-0010-0000-0100-000008000000}" name="Objeto del Proceso" dataDxfId="367" totalsRowDxfId="366"/>
    <tableColumn id="9" xr3:uid="{00000000-0010-0000-0100-000009000000}" name="Estado del Proceso" totalsRowFunction="count" dataDxfId="365" totalsRowDxfId="364"/>
    <tableColumn id="11" xr3:uid="{00000000-0010-0000-0100-00000B000000}" name="VALOR  PAC_x000a_&quot;A&quot;" totalsRowFunction="sum" dataDxfId="363" totalsRowDxfId="362" dataCellStyle="Moneda"/>
    <tableColumn id="12" xr3:uid="{00000000-0010-0000-0100-00000C000000}" name="PRESUPUESTO REFERENCIAL_x000a_&quot;B&quot;" totalsRowFunction="sum" dataDxfId="361" totalsRowDxfId="360" dataCellStyle="Moneda 3"/>
    <tableColumn id="13" xr3:uid="{00000000-0010-0000-0100-00000D000000}" name="VALOR ADJUDICADO_x000a_&quot;C&quot;" totalsRowFunction="sum" dataDxfId="239" totalsRowDxfId="240" dataCellStyle="Moneda 3"/>
    <tableColumn id="16" xr3:uid="{00000000-0010-0000-0100-000010000000}" name="Fecha de Publicación _x000a_(D)" dataDxfId="359" totalsRowDxfId="358"/>
    <tableColumn id="17" xr3:uid="{00000000-0010-0000-0100-000011000000}" name="Fecha de Adjudicado / Cancelado / Desierto_x000a_(E)" dataDxfId="357" totalsRowDxfId="356"/>
    <tableColumn id="18" xr3:uid="{00000000-0010-0000-0100-000012000000}" name="Secretario" dataDxfId="355" totalsRowDxfId="354"/>
    <tableColumn id="19" xr3:uid="{00000000-0010-0000-0100-000013000000}" name="Presidente Comisión Técnica / Delegado" dataDxfId="353" totalsRowDxfId="352"/>
    <tableColumn id="20" xr3:uid="{00000000-0010-0000-0100-000014000000}" name="Titular del área requirente" dataDxfId="351" totalsRowDxfId="350"/>
    <tableColumn id="21" xr3:uid="{00000000-0010-0000-0100-000015000000}" name="Profesional a fín" dataDxfId="349" totalsRowDxfId="348"/>
  </tableColumns>
  <tableStyleInfo name="TableStyleMedium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Tabla210" displayName="Tabla210" ref="A3:V18" totalsRowCount="1" headerRowDxfId="334">
  <autoFilter ref="A3:V17" xr:uid="{00000000-0009-0000-0100-000007000000}"/>
  <sortState xmlns:xlrd2="http://schemas.microsoft.com/office/spreadsheetml/2017/richdata2" ref="A4:T17">
    <sortCondition ref="A3:A17"/>
  </sortState>
  <tableColumns count="22">
    <tableColumn id="1" xr3:uid="{00000000-0010-0000-0200-000001000000}" name="ANALISTAS" totalsRowLabel="Total" dataDxfId="333" totalsRowDxfId="332"/>
    <tableColumn id="2" xr3:uid="{00000000-0010-0000-0200-000002000000}" name="BID" totalsRowFunction="sum" dataDxfId="331" totalsRowDxfId="330">
      <calculatedColumnFormula>COUNTIFS([2]!Tabla1[Tipo de Procedimiento],        Tabla210[[#Headers],[BID]],                [2]!Tabla1[Secretaria (o)],          ANALISTAS)</calculatedColumnFormula>
    </tableColumn>
    <tableColumn id="3" xr3:uid="{00000000-0010-0000-0200-000003000000}" name="CCP" totalsRowFunction="sum" dataDxfId="329" totalsRowDxfId="328">
      <calculatedColumnFormula>COUNTIFS([2]!Tabla1[Tipo de Procedimiento],        Tabla210[[#Headers],[CCP]],                [2]!Tabla1[Secretaria (o)],          ANALISTAS)</calculatedColumnFormula>
    </tableColumn>
    <tableColumn id="4" xr3:uid="{00000000-0010-0000-0200-000004000000}" name="CDC" totalsRowFunction="sum" dataDxfId="327" totalsRowDxfId="326">
      <calculatedColumnFormula>COUNTIFS([2]!Tabla1[Tipo de Procedimiento],        Tabla210[[#Headers],[CDC]],                [2]!Tabla1[Secretaria (o)],          ANALISTAS)</calculatedColumnFormula>
    </tableColumn>
    <tableColumn id="5" xr3:uid="{00000000-0010-0000-0200-000005000000}" name="CE" totalsRowFunction="sum" dataDxfId="325" totalsRowDxfId="324">
      <calculatedColumnFormula>COUNTIFS([2]!Tabla1[Tipo de Procedimiento],        Tabla210[[#Headers],[CE]],                [2]!Tabla1[Secretaria (o)],          ANALISTAS)</calculatedColumnFormula>
    </tableColumn>
    <tableColumn id="6" xr3:uid="{00000000-0010-0000-0200-000006000000}" name="CLC" totalsRowFunction="sum" dataDxfId="323" totalsRowDxfId="322">
      <calculatedColumnFormula>COUNTIFS([2]!Tabla1[Tipo de Procedimiento],        Tabla210[[#Headers],[CLC]],                [2]!Tabla1[Secretaria (o)],          ANALISTAS)</calculatedColumnFormula>
    </tableColumn>
    <tableColumn id="8" xr3:uid="{00000000-0010-0000-0200-000008000000}" name="COTBS" totalsRowFunction="sum" dataDxfId="321" totalsRowDxfId="320">
      <calculatedColumnFormula>COUNTIFS([2]!Tabla1[Tipo de Procedimiento],        Tabla210[[#Headers],[COTBS]],                [2]!Tabla1[Secretaria (o)],          ANALISTAS)</calculatedColumnFormula>
    </tableColumn>
    <tableColumn id="9" xr3:uid="{00000000-0010-0000-0200-000009000000}" name="COTOB" totalsRowFunction="sum" dataDxfId="319" totalsRowDxfId="318">
      <calculatedColumnFormula>COUNTIFS([2]!Tabla1[Tipo de Procedimiento],        Tabla210[[#Headers],[COTOB]],                [2]!Tabla1[Secretaria (o)],          ANALISTAS)</calculatedColumnFormula>
    </tableColumn>
    <tableColumn id="10" xr3:uid="{00000000-0010-0000-0200-00000A000000}" name="FIN" totalsRowFunction="sum" dataDxfId="317" totalsRowDxfId="316">
      <calculatedColumnFormula>COUNTIFS([2]!Tabla1[Tipo de Procedimiento],        Tabla210[[#Headers],[FIN]],                [2]!Tabla1[Secretaria (o)],          ANALISTAS)</calculatedColumnFormula>
    </tableColumn>
    <tableColumn id="11" xr3:uid="{00000000-0010-0000-0200-00000B000000}" name="IC" totalsRowFunction="sum" dataDxfId="315" totalsRowDxfId="314">
      <calculatedColumnFormula>COUNTIFS([2]!Tabla1[Tipo de Procedimiento],        Tabla210[[#Headers],[IC]],                [2]!Tabla1[Secretaria (o)],          ANALISTAS)</calculatedColumnFormula>
    </tableColumn>
    <tableColumn id="12" xr3:uid="{00000000-0010-0000-0200-00000C000000}" name="INM" totalsRowFunction="sum" dataDxfId="313" totalsRowDxfId="312">
      <calculatedColumnFormula>COUNTIFS([2]!Tabla1[Tipo de Procedimiento],        Tabla210[[#Headers],[INM]],                [2]!Tabla1[Secretaria (o)],          ANALISTAS)</calculatedColumnFormula>
    </tableColumn>
    <tableColumn id="13" xr3:uid="{00000000-0010-0000-0200-00000D000000}" name="LICBS" totalsRowFunction="sum" dataDxfId="311" totalsRowDxfId="310">
      <calculatedColumnFormula>COUNTIFS([2]!Tabla1[Tipo de Procedimiento],        Tabla210[[#Headers],[LICBS]],                [2]!Tabla1[Secretaria (o)],          ANALISTAS)</calculatedColumnFormula>
    </tableColumn>
    <tableColumn id="14" xr3:uid="{00000000-0010-0000-0200-00000E000000}" name="LICOB" totalsRowFunction="sum" dataDxfId="309" totalsRowDxfId="308">
      <calculatedColumnFormula>COUNTIFS([2]!Tabla1[Tipo de Procedimiento],        Tabla210[[#Headers],[LICOB]],                [2]!Tabla1[Secretaria (o)],          ANALISTAS)</calculatedColumnFormula>
    </tableColumn>
    <tableColumn id="15" xr3:uid="{00000000-0010-0000-0200-00000F000000}" name="LICSE" totalsRowFunction="sum" dataDxfId="307" totalsRowDxfId="306">
      <calculatedColumnFormula>COUNTIFS([2]!Tabla1[Tipo de Procedimiento],        Tabla210[[#Headers],[LICSE]],                [2]!Tabla1[Secretaria (o)],          ANALISTAS)</calculatedColumnFormula>
    </tableColumn>
    <tableColumn id="16" xr3:uid="{00000000-0010-0000-0200-000010000000}" name="MCBS" totalsRowFunction="sum" dataDxfId="305" totalsRowDxfId="304">
      <calculatedColumnFormula>COUNTIFS([2]!Tabla1[Tipo de Procedimiento],        Tabla210[[#Headers],[MCBS]],                [2]!Tabla1[Secretaria (o)],          ANALISTAS)</calculatedColumnFormula>
    </tableColumn>
    <tableColumn id="17" xr3:uid="{00000000-0010-0000-0200-000011000000}" name="MCOB" totalsRowFunction="sum" dataDxfId="303" totalsRowDxfId="302">
      <calculatedColumnFormula>COUNTIFS([2]!Tabla1[Tipo de Procedimiento],        Tabla210[[#Headers],[MCOB]],                [2]!Tabla1[Secretaria (o)],          ANALISTAS)</calculatedColumnFormula>
    </tableColumn>
    <tableColumn id="18" xr3:uid="{00000000-0010-0000-0200-000012000000}" name="RES" totalsRowFunction="sum" dataDxfId="301" totalsRowDxfId="300">
      <calculatedColumnFormula>COUNTIFS([2]!Tabla1[Tipo de Procedimiento],        Tabla210[[#Headers],[RES]],                [2]!Tabla1[Secretaria (o)],          ANALISTAS)</calculatedColumnFormula>
    </tableColumn>
    <tableColumn id="19" xr3:uid="{00000000-0010-0000-0200-000013000000}" name="SIE" totalsRowFunction="sum" dataDxfId="299" totalsRowDxfId="298">
      <calculatedColumnFormula>COUNTIFS([2]!Tabla1[Tipo de Procedimiento],        Tabla210[[#Headers],[SIE]],                [2]!Tabla1[Secretaria (o)],          ANALISTAS)</calculatedColumnFormula>
    </tableColumn>
    <tableColumn id="20" xr3:uid="{00000000-0010-0000-0200-000014000000}" name="SIE y CE" totalsRowFunction="sum" dataDxfId="297" totalsRowDxfId="296">
      <calculatedColumnFormula>COUNTIFS([2]!Tabla1[Tipo de Procedimiento],        Tabla210[[#Headers],[SIE y CE]],                [2]!Tabla1[Secretaria (o)],          ANALISTAS)</calculatedColumnFormula>
    </tableColumn>
    <tableColumn id="21" xr3:uid="{00000000-0010-0000-0200-000015000000}" name="TOTAL" totalsRowFunction="sum" dataDxfId="295" totalsRowDxfId="294">
      <calculatedColumnFormula>SUM(Tabla210[[#This Row],[BID]:[SIE y CE]])</calculatedColumnFormula>
    </tableColumn>
    <tableColumn id="7" xr3:uid="{00000000-0010-0000-0200-000007000000}" name="Columna1" dataDxfId="293" totalsRowDxfId="292">
      <calculatedColumnFormula>+Tabla210[[#This Row],[TOTAL]]-Tabla210[[#This Row],[IC]]</calculatedColumnFormula>
    </tableColumn>
    <tableColumn id="22" xr3:uid="{00000000-0010-0000-0200-000016000000}" name="Adj Reg Contr/En Ejec / En Recep / Finalizado" totalsRowDxfId="29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Tabla2" displayName="Tabla2" ref="B2:B6" totalsRowShown="0">
  <autoFilter ref="B2:B6" xr:uid="{00000000-0009-0000-0100-000002000000}"/>
  <tableColumns count="1">
    <tableColumn id="1" xr3:uid="{00000000-0010-0000-0500-000001000000}" name="CUATRIMESTRES" dataDxfId="276"/>
  </tableColumns>
  <tableStyleInfo name="TableStyleMedium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Tabla3" displayName="Tabla3" ref="D2:D5" totalsRowShown="0">
  <autoFilter ref="D2:D5" xr:uid="{00000000-0009-0000-0100-000003000000}"/>
  <tableColumns count="1">
    <tableColumn id="1" xr3:uid="{00000000-0010-0000-0600-000001000000}" name="T_REGIMEN"/>
  </tableColumns>
  <tableStyleInfo name="TableStyleMedium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7000000}" name="Tabla4" displayName="Tabla4" ref="F2:F5" totalsRowShown="0">
  <autoFilter ref="F2:F5" xr:uid="{00000000-0009-0000-0100-000004000000}"/>
  <tableColumns count="1">
    <tableColumn id="1" xr3:uid="{00000000-0010-0000-0700-000001000000}" name="T_PRODUCTO"/>
  </tableColumns>
  <tableStyleInfo name="TableStyleMedium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8000000}" name="Tabla5" displayName="Tabla5" ref="H2:H17" totalsRowShown="0">
  <autoFilter ref="H2:H17" xr:uid="{00000000-0009-0000-0100-000005000000}"/>
  <sortState xmlns:xlrd2="http://schemas.microsoft.com/office/spreadsheetml/2017/richdata2" ref="H3:H17">
    <sortCondition ref="H2:H17"/>
  </sortState>
  <tableColumns count="1">
    <tableColumn id="1" xr3:uid="{00000000-0010-0000-0800-000001000000}" name="PROCEDIMIENTO"/>
  </tableColumns>
  <tableStyleInfo name="TableStyleMedium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9000000}" name="Tabla6" displayName="Tabla6" ref="D11:D16" totalsRowShown="0">
  <autoFilter ref="D11:D16" xr:uid="{00000000-0009-0000-0100-000006000000}"/>
  <sortState xmlns:xlrd2="http://schemas.microsoft.com/office/spreadsheetml/2017/richdata2" ref="D12:D16">
    <sortCondition ref="D11:D16"/>
  </sortState>
  <tableColumns count="1">
    <tableColumn id="1" xr3:uid="{00000000-0010-0000-0900-000001000000}" name="ESTADO_ACTUAL"/>
  </tableColumns>
  <tableStyleInfo name="TableStyleMedium1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A000000}" name="Tabla8" displayName="Tabla8" ref="F11:F13" totalsRowShown="0">
  <autoFilter ref="F11:F13" xr:uid="{00000000-0009-0000-0100-000008000000}"/>
  <tableColumns count="1">
    <tableColumn id="1" xr3:uid="{00000000-0010-0000-0A00-000001000000}" name="TIPO_DE_PRESUPUESTO"/>
  </tableColumns>
  <tableStyleInfo name="TableStyleMedium1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B000000}" name="Tabla9" displayName="Tabla9" ref="B11:B15" totalsRowShown="0">
  <autoFilter ref="B11:B15" xr:uid="{00000000-0009-0000-0100-000009000000}"/>
  <tableColumns count="1">
    <tableColumn id="1" xr3:uid="{00000000-0010-0000-0B00-000001000000}" name="REFORMA PAC"/>
  </tableColumns>
  <tableStyleInfo name="TableStyleMedium1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C000000}" name="Tabla10" displayName="Tabla10" ref="J2:J20" totalsRowShown="0">
  <autoFilter ref="J2:J20" xr:uid="{00000000-0009-0000-0100-00000A000000}"/>
  <sortState xmlns:xlrd2="http://schemas.microsoft.com/office/spreadsheetml/2017/richdata2" ref="J3:J16">
    <sortCondition ref="J2:J16"/>
  </sortState>
  <tableColumns count="1">
    <tableColumn id="1" xr3:uid="{00000000-0010-0000-0C00-000001000000}" name="SECRETARIA_O"/>
  </tableColumns>
  <tableStyleInfo name="TableStyleMedium16"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D000000}" name="Tabla12" displayName="Tabla12" ref="B19:B23" totalsRowShown="0">
  <autoFilter ref="B19:B23" xr:uid="{00000000-0009-0000-0100-00000C000000}"/>
  <tableColumns count="1">
    <tableColumn id="1" xr3:uid="{00000000-0010-0000-0D00-000001000000}" name="TIPO_DE_COMPRA"/>
  </tableColumns>
  <tableStyleInfo name="TableStyleMedium16"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E000000}" name="Tabla11" displayName="Tabla11" ref="D18:D34" totalsRowShown="0" headerRowDxfId="275" dataDxfId="274" tableBorderDxfId="273">
  <autoFilter ref="D18:D34" xr:uid="{00000000-0009-0000-0100-00000B000000}"/>
  <tableColumns count="1">
    <tableColumn id="1" xr3:uid="{00000000-0010-0000-0E00-000001000000}" name="ESTADO_ACTUAL2" dataDxfId="272"/>
  </tableColumns>
  <tableStyleInfo name="TableStyleMedium16"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F000000}" name="Tabla20" displayName="Tabla20" ref="A2:D11" totalsRowShown="0" headerRowDxfId="271">
  <autoFilter ref="A2:D11" xr:uid="{00000000-0009-0000-0100-000014000000}"/>
  <tableColumns count="4">
    <tableColumn id="1" xr3:uid="{00000000-0010-0000-0F00-000001000000}" name="Mes" dataDxfId="270"/>
    <tableColumn id="2" xr3:uid="{00000000-0010-0000-0F00-000002000000}" name="VALOR  PAC_x000a_(en dólares sin IVA)" dataDxfId="269" dataCellStyle="Moneda"/>
    <tableColumn id="3" xr3:uid="{00000000-0010-0000-0F00-000003000000}" name="PRESUPUESTO REFERENCIAL_x000a_(en dólares sin IVA)" dataDxfId="268" dataCellStyle="Moneda"/>
    <tableColumn id="4" xr3:uid="{00000000-0010-0000-0F00-000004000000}" name="NÚMERO DE PROCESOS" dataDxfId="267"/>
  </tableColumns>
  <tableStyleInfo name="TableStyleMedium6"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0000000}" name="Tabla21" displayName="Tabla21" ref="A15:E34" totalsRowShown="0" headerRowDxfId="266">
  <autoFilter ref="A15:E34" xr:uid="{00000000-0009-0000-0100-000015000000}"/>
  <sortState xmlns:xlrd2="http://schemas.microsoft.com/office/spreadsheetml/2017/richdata2" ref="A16:D34">
    <sortCondition descending="1" ref="D16:D34"/>
  </sortState>
  <tableColumns count="5">
    <tableColumn id="1" xr3:uid="{00000000-0010-0000-1000-000001000000}" name="Tipo de procedimiento de contratación" dataDxfId="265"/>
    <tableColumn id="2" xr3:uid="{00000000-0010-0000-1000-000002000000}" name="NÚMERO DE PROCESOS" dataDxfId="264"/>
    <tableColumn id="3" xr3:uid="{00000000-0010-0000-1000-000003000000}" name="PRESUPUESTO REFERENCIAL_x000a_(en dólares sin IVA)" dataDxfId="263"/>
    <tableColumn id="4" xr3:uid="{00000000-0010-0000-1000-000004000000}" name="Representación del total" dataDxfId="262" dataCellStyle="Porcentaje">
      <calculatedColumnFormula>+Tabla21[[#This Row],[PRESUPUESTO REFERENCIAL
(en dólares sin IVA)]]/$C$34</calculatedColumnFormula>
    </tableColumn>
    <tableColumn id="5" xr3:uid="{00000000-0010-0000-1000-000005000000}" name="Columna1" dataDxfId="261">
      <calculatedColumnFormula>+Tabla21[[#This Row],[NÚMERO DE PROCESOS]]/$B$34</calculatedColumnFormula>
    </tableColumn>
  </tableColumns>
  <tableStyleInfo name="TableStyleMedium6"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1000000}" name="Tabla26" displayName="Tabla26" ref="A1:D9" totalsRowShown="0" headerRowDxfId="260">
  <autoFilter ref="A1:D9" xr:uid="{00000000-0009-0000-0100-00001A000000}"/>
  <tableColumns count="4">
    <tableColumn id="1" xr3:uid="{00000000-0010-0000-1100-000001000000}" name="Estado de Proceso"/>
    <tableColumn id="2" xr3:uid="{00000000-0010-0000-1100-000002000000}" name="NÚMERO DE PROCESOS" dataDxfId="259"/>
    <tableColumn id="3" xr3:uid="{00000000-0010-0000-1100-000003000000}" name="PRESUPUESTO REFERENCIAL" dataCellStyle="Moneda"/>
    <tableColumn id="4" xr3:uid="{00000000-0010-0000-1100-000004000000}" name="VALOR ADJUDICADO" dataCellStyle="Moneda"/>
  </tableColumns>
  <tableStyleInfo name="TableStyleMedium6"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2000000}" name="Tabla2628" displayName="Tabla2628" ref="F1:J10" totalsRowCount="1" headerRowDxfId="258">
  <autoFilter ref="F1:J9" xr:uid="{00000000-0009-0000-0100-00001B000000}">
    <filterColumn colId="4">
      <filters>
        <filter val="3"/>
      </filters>
    </filterColumn>
  </autoFilter>
  <tableColumns count="5">
    <tableColumn id="1" xr3:uid="{00000000-0010-0000-1200-000001000000}" name="Estado de Proceso"/>
    <tableColumn id="2" xr3:uid="{00000000-0010-0000-1200-000002000000}" name="NÚMERO DE PROCESOS" totalsRowFunction="sum" dataDxfId="257" totalsRowDxfId="256"/>
    <tableColumn id="3" xr3:uid="{00000000-0010-0000-1200-000003000000}" name="PRESUPUESTO REFERENCIAL" totalsRowFunction="sum" totalsRowDxfId="255" dataCellStyle="Moneda"/>
    <tableColumn id="4" xr3:uid="{00000000-0010-0000-1200-000004000000}" name="VALOR ADJUDICADO" totalsRowFunction="sum" totalsRowDxfId="254" dataCellStyle="Moneda"/>
    <tableColumn id="5" xr3:uid="{00000000-0010-0000-1200-000005000000}" name="Columna1"/>
  </tableColumns>
  <tableStyleInfo name="TableStyleMedium6"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3000000}" name="Tabla28" displayName="Tabla28" ref="A20:D24" totalsRowCount="1" headerRowDxfId="253" headerRowBorderDxfId="252" tableBorderDxfId="251">
  <autoFilter ref="A20:D23" xr:uid="{00000000-0009-0000-0100-00001C000000}"/>
  <tableColumns count="4">
    <tableColumn id="1" xr3:uid="{00000000-0010-0000-1300-000001000000}" name="Estado de Proceso"/>
    <tableColumn id="2" xr3:uid="{00000000-0010-0000-1300-000002000000}" name="PRESUPUESTO REFERENCIAL" totalsRowFunction="sum" dataDxfId="250" totalsRowDxfId="249" dataCellStyle="Moneda"/>
    <tableColumn id="3" xr3:uid="{00000000-0010-0000-1300-000003000000}" name="VALOR ADJUDICADO" totalsRowFunction="sum" dataDxfId="248" totalsRowDxfId="247" dataCellStyle="Moneda"/>
    <tableColumn id="4" xr3:uid="{00000000-0010-0000-1300-000004000000}" name="Columna1" dataDxfId="246" dataCellStyle="Moneda"/>
  </tableColumns>
  <tableStyleInfo name="TableStyleMedium6"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4000000}" name="Tabla29" displayName="Tabla29" ref="A27:C32" totalsRowShown="0" headerRowDxfId="245" headerRowBorderDxfId="244">
  <autoFilter ref="A27:C32" xr:uid="{00000000-0009-0000-0100-00001D000000}"/>
  <tableColumns count="3">
    <tableColumn id="1" xr3:uid="{00000000-0010-0000-1400-000001000000}" name="Etiquetas de fila" dataDxfId="243"/>
    <tableColumn id="2" xr3:uid="{00000000-0010-0000-1400-000002000000}" name="NÚMERO DE PROCESOS" dataDxfId="242"/>
    <tableColumn id="3" xr3:uid="{00000000-0010-0000-1400-000003000000}" name="PRESUPUESTO REFERENCIAL" dataDxfId="241"/>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ompraspublicas.gob.ec/ProcesoContratacion/compras/PC/informacionProcesoContratacion2.cpe?idSoliCompra=xkdz8Bp4mB8GfI7oqztmD8doljHdZoQ0thjgCcAToOo," TargetMode="External"/><Relationship Id="rId21" Type="http://schemas.openxmlformats.org/officeDocument/2006/relationships/hyperlink" Target="https://www.compraspublicas.gob.ec/ProcesoContratacion/compras/PC/informacionProcesoContratacion2.cpe?idSoliCompra=yMVnO2O5itpWaBeV7E97Z8u3tPN0hzLzsTKkPKSMPTg," TargetMode="External"/><Relationship Id="rId42" Type="http://schemas.openxmlformats.org/officeDocument/2006/relationships/hyperlink" Target="https://www.compraspublicas.gob.ec/ProcesoContratacion/compras/PC/informacionProcesoContratacion2.cpe?idSoliCompra=eRFoKs1ju4ZO6Gj4Jn-00ScCCStoZqUKli6bGXZk5vs," TargetMode="External"/><Relationship Id="rId63" Type="http://schemas.openxmlformats.org/officeDocument/2006/relationships/hyperlink" Target="https://www.compraspublicas.gob.ec/ProcesoContratacion/compras/PC/informacionProcesoContratacion2.cpe?idSoliCompra=pSgIWYR0zw-_FJlavfKA2_jpbMj8ysm-BaHjo1-C0b0," TargetMode="External"/><Relationship Id="rId84" Type="http://schemas.openxmlformats.org/officeDocument/2006/relationships/hyperlink" Target="https://www.compraspublicas.gob.ec/ProcesoContratacion/compras/PC/informacionProcesoContratacion2.cpe?idSoliCompra=mdIt37ad5sSyst0njbpvgrHb24A0bDXkFWhjzTzCWF8," TargetMode="External"/><Relationship Id="rId138" Type="http://schemas.openxmlformats.org/officeDocument/2006/relationships/hyperlink" Target="https://www.compraspublicas.gob.ec/ProcesoContratacion/compras/PC/informacionProcesoContratacion2.cpe?idSoliCompra=6MG5UwL8P3cbe7pDbX0Ei-wEBuZ37DyU37R0VS1xQd4," TargetMode="External"/><Relationship Id="rId159" Type="http://schemas.openxmlformats.org/officeDocument/2006/relationships/hyperlink" Target="https://www.compraspublicas.gob.ec/ProcesoContratacion/compras/PC/informacionProcesoContratacion2.cpe?idSoliCompra=i_fIaEUsTJ-DvBif0nEhUvwdnK6SG1qycNKv1xcnMso," TargetMode="External"/><Relationship Id="rId170" Type="http://schemas.openxmlformats.org/officeDocument/2006/relationships/hyperlink" Target="https://www.compraspublicas.gob.ec/ProcesoContratacion/compras/PC/informacionProcesoContratacion2.cpe?idSoliCompra=17HSs3iDX-c1InkCPDtfEbS1b_-DAGLXoVKKLN1FxCI," TargetMode="External"/><Relationship Id="rId191" Type="http://schemas.openxmlformats.org/officeDocument/2006/relationships/hyperlink" Target="https://www.compraspublicas.gob.ec/ProcesoContratacion/compras/PC/informacionProcesoContratacion2.cpe?idSoliCompra=ujau0qYikZfkvhPNOlYH90jOzNGynjklBys4lsh5y0A," TargetMode="External"/><Relationship Id="rId205" Type="http://schemas.openxmlformats.org/officeDocument/2006/relationships/hyperlink" Target="https://www.compraspublicas.gob.ec/ProcesoContratacion/compras/PC/informacionProcesoContratacion2.cpe?idSoliCompra=Hn3FRx7Wj9wGMp8POz-taRRNKSUQ9kIYZ3qNA9w31hU," TargetMode="External"/><Relationship Id="rId226" Type="http://schemas.openxmlformats.org/officeDocument/2006/relationships/hyperlink" Target="https://www.compraspublicas.gob.ec/ProcesoContratacion/compras/PC/informacionProcesoContratacion2.cpe?idSoliCompra=k8YJLPu5jb-YWe2VAm0yei7C6kz-6HBaBYQqP_m2ck8," TargetMode="External"/><Relationship Id="rId247" Type="http://schemas.openxmlformats.org/officeDocument/2006/relationships/table" Target="../tables/table1.xml"/><Relationship Id="rId107" Type="http://schemas.openxmlformats.org/officeDocument/2006/relationships/hyperlink" Target="https://www.compraspublicas.gob.ec/ProcesoContratacion/compras/PC/informacionProcesoContratacion2.cpe?idSoliCompra=OujZnu1Kb3Ip4rFtdffpFLGZ524eF5gdKcrccnxeKxU," TargetMode="External"/><Relationship Id="rId11" Type="http://schemas.openxmlformats.org/officeDocument/2006/relationships/hyperlink" Target="https://www.compraspublicas.gob.ec/ProcesoContratacion/compras/PC/informacionProcesoContratacion2.cpe?idSoliCompra=GSFD3Qis-cLFaeLAU4oen8TdsF2Nm0nLucLMNlt8uvA," TargetMode="External"/><Relationship Id="rId32" Type="http://schemas.openxmlformats.org/officeDocument/2006/relationships/hyperlink" Target="https://www.compraspublicas.gob.ec/ProcesoContratacion/compras/PC/informacionProcesoContratacion2.cpe?idSoliCompra=xHqNAh3snEKPoYp5gKt4iBWKceKuOPrVXgpGhzR0ttE," TargetMode="External"/><Relationship Id="rId53" Type="http://schemas.openxmlformats.org/officeDocument/2006/relationships/hyperlink" Target="https://www.compraspublicas.gob.ec/ProcesoContratacion/compras/PC/informacionProcesoContratacion2.cpe?idSoliCompra=7Mlowlkzb6B6Ejue4l2LOp9makSaOHL-prCgEUmE-N8," TargetMode="External"/><Relationship Id="rId74" Type="http://schemas.openxmlformats.org/officeDocument/2006/relationships/hyperlink" Target="https://www.compraspublicas.gob.ec/ProcesoContratacion/compras/PC/informacionProcesoContratacion2.cpe?idSoliCompra=gvDd59Pi9ca9Oj3LJ0pneUBL8lwEZ-CgiLCrCYN2KHE," TargetMode="External"/><Relationship Id="rId128" Type="http://schemas.openxmlformats.org/officeDocument/2006/relationships/hyperlink" Target="https://www.compraspublicas.gob.ec/ProcesoContratacion/compras/PC/informacionProcesoContratacion2.cpe?idSoliCompra=tx3B022VFTSVktWRSeFeilFnN4nqQgqqeSvI4MGBLns," TargetMode="External"/><Relationship Id="rId149" Type="http://schemas.openxmlformats.org/officeDocument/2006/relationships/hyperlink" Target="https://www.compraspublicas.gob.ec/ProcesoContratacion/compras/PC/informacionProcesoContratacion2.cpe?idSoliCompra=CA6fVkFqu3kNOry4qu6SfbY1ZPnKWMyLmGAsm7H9bqg," TargetMode="External"/><Relationship Id="rId5" Type="http://schemas.openxmlformats.org/officeDocument/2006/relationships/hyperlink" Target="https://www.compraspublicas.gob.ec/ProcesoContratacion/compras/PC/informacionProcesoContratacion2.cpe?idSoliCompra=FEOzg-EoJV47gGOaes8CNfxOGSMHfaUQDQmy5KxWcpU," TargetMode="External"/><Relationship Id="rId95" Type="http://schemas.openxmlformats.org/officeDocument/2006/relationships/hyperlink" Target="https://www.compraspublicas.gob.ec/ProcesoContratacion/compras/PC/informacionProcesoContratacion2.cpe?idSoliCompra=tM3LpPn85zm5lOkqPigG0yHNm4SmPHZOBAiKecX1hu8," TargetMode="External"/><Relationship Id="rId160" Type="http://schemas.openxmlformats.org/officeDocument/2006/relationships/hyperlink" Target="https://www.compraspublicas.gob.ec/ProcesoContratacion/compras/PC/informacionProcesoContratacion2.cpe?idSoliCompra=F7zM3PnGydtPFtJEhk9qIi6A2sbe_cJ3hFUDMX9boeE," TargetMode="External"/><Relationship Id="rId181" Type="http://schemas.openxmlformats.org/officeDocument/2006/relationships/hyperlink" Target="https://www.compraspublicas.gob.ec/ProcesoContratacion/compras/PC/informacionProcesoContratacion2.cpe?idSoliCompra=NQ5MuVJxl1e-B1MH2x0ltWBAwyT3n5ybh-cTqfq0R-U," TargetMode="External"/><Relationship Id="rId216" Type="http://schemas.openxmlformats.org/officeDocument/2006/relationships/hyperlink" Target="https://www.compraspublicas.gob.ec/ProcesoContratacion/compras/PC/informacionProcesoContratacion2.cpe?idSoliCompra=ST12qwyrSh-wQb1vQ9lEDiWmt8YOcmtggOkmBCMq6rg," TargetMode="External"/><Relationship Id="rId237" Type="http://schemas.openxmlformats.org/officeDocument/2006/relationships/hyperlink" Target="https://www.compraspublicas.gob.ec/ProcesoContratacion/compras/PC/informacionProcesoContratacion2.cpe?idSoliCompra=EB_OvdZapEtlMydJnpi90YvwYZgc9j36_PH5Fuc3NaQ," TargetMode="External"/><Relationship Id="rId22" Type="http://schemas.openxmlformats.org/officeDocument/2006/relationships/hyperlink" Target="https://www.compraspublicas.gob.ec/ProcesoContratacion/compras/PC/informacionProcesoContratacion2.cpe?idSoliCompra=dp9pmRMzIWh1_gg3eofrjKxM1gQ351ik1pZGym34Vsg," TargetMode="External"/><Relationship Id="rId43" Type="http://schemas.openxmlformats.org/officeDocument/2006/relationships/hyperlink" Target="https://www.compraspublicas.gob.ec/ProcesoContratacion/compras/PC/informacionProcesoContratacion2.cpe?idSoliCompra=0yVCp8-a2oQROknjXm0VTwrvg87BI7oq_p3o9tV-DbA," TargetMode="External"/><Relationship Id="rId64" Type="http://schemas.openxmlformats.org/officeDocument/2006/relationships/hyperlink" Target="https://www.compraspublicas.gob.ec/ProcesoContratacion/compras/PC/informacionProcesoContratacion2.cpe?idSoliCompra=Sib9dwtL2CUTg8fIZXDcAROsKW3Y9FKQG_7NN3IeQhM," TargetMode="External"/><Relationship Id="rId118" Type="http://schemas.openxmlformats.org/officeDocument/2006/relationships/hyperlink" Target="https://www.compraspublicas.gob.ec/ProcesoContratacion/compras/PC/informacionProcesoContratacion2.cpe?idSoliCompra=1BjiQm_laByFAS7nLmIDTIe5jnCLu5afdYj3oh9zHvQ," TargetMode="External"/><Relationship Id="rId139" Type="http://schemas.openxmlformats.org/officeDocument/2006/relationships/hyperlink" Target="https://www.compraspublicas.gob.ec/ProcesoContratacion/compras/PC/informacionProcesoContratacion2.cpe?idSoliCompra=vjiIkR-Qdn3Zt1igugq1wlPfJqFBKgdFTD5bv5YYoKM," TargetMode="External"/><Relationship Id="rId85" Type="http://schemas.openxmlformats.org/officeDocument/2006/relationships/hyperlink" Target="https://www.compraspublicas.gob.ec/ProcesoContratacion/compras/PC/informacionProcesoContratacion2.cpe?idSoliCompra=kK-PjEZYLVnYrMyeCWnRuMOGwNFjTrxZ0aoEToHVGdw," TargetMode="External"/><Relationship Id="rId150" Type="http://schemas.openxmlformats.org/officeDocument/2006/relationships/hyperlink" Target="https://www.compraspublicas.gob.ec/ProcesoContratacion/compras/PC/informacionProcesoContratacion2.cpe?idSoliCompra=00TT4vXYThrX2zpWFuMZGfoUQSGVYNHBNdZiJtIBYsM," TargetMode="External"/><Relationship Id="rId171" Type="http://schemas.openxmlformats.org/officeDocument/2006/relationships/hyperlink" Target="https://www.compraspublicas.gob.ec/ProcesoContratacion/compras/PC/informacionProcesoContratacion2.cpe?idSoliCompra=InXpbg3p-hi5vC8GGtSaIyWpCylGCq59xiKxN2SAav8," TargetMode="External"/><Relationship Id="rId192" Type="http://schemas.openxmlformats.org/officeDocument/2006/relationships/hyperlink" Target="https://www.compraspublicas.gob.ec/ProcesoContratacion/compras/PC/informacionProcesoContratacion2.cpe?idSoliCompra=RtJ7RCa6bfVrLAMgdHTa55pkTGyIb_CCun5qbNyIl28," TargetMode="External"/><Relationship Id="rId206" Type="http://schemas.openxmlformats.org/officeDocument/2006/relationships/hyperlink" Target="https://www.compraspublicas.gob.ec/ProcesoContratacion/compras/PC/informacionProcesoContratacion2.cpe?idSoliCompra=LlqFxOLrgi0JZExhlNGa75Z4SoEza0YhBvrIT13nUkg," TargetMode="External"/><Relationship Id="rId227" Type="http://schemas.openxmlformats.org/officeDocument/2006/relationships/hyperlink" Target="https://www.compraspublicas.gob.ec/ProcesoContratacion/compras/PC/informacionProcesoContratacion2.cpe?idSoliCompra=yU6ePCEz0AJWgGKHo2QRzqaY2p6pcqMHjhgHYp6Ye-I," TargetMode="External"/><Relationship Id="rId12" Type="http://schemas.openxmlformats.org/officeDocument/2006/relationships/hyperlink" Target="https://www.compraspublicas.gob.ec/ProcesoContratacion/compras/SC/sci.cpe?idSoliCompra=PI_jDphPefjkJbgT1837V_HK4dtjBXtCimiPnqSG0p0," TargetMode="External"/><Relationship Id="rId33" Type="http://schemas.openxmlformats.org/officeDocument/2006/relationships/hyperlink" Target="https://www.compraspublicas.gob.ec/ProcesoContratacion/compras/PC/informacionProcesoContratacion2.cpe?idSoliCompra=9uPsfQnNCNMBRlve9JoDwnH630-gca7BkJ8paDMWctg," TargetMode="External"/><Relationship Id="rId108" Type="http://schemas.openxmlformats.org/officeDocument/2006/relationships/hyperlink" Target="https://www.compraspublicas.gob.ec/ProcesoContratacion/compras/PC/informacionProcesoContratacion2.cpe?idSoliCompra=ANCAkAdYePUpTXnr7LpJSArLYl5E6NIFU8uLj90Fo_w," TargetMode="External"/><Relationship Id="rId129" Type="http://schemas.openxmlformats.org/officeDocument/2006/relationships/hyperlink" Target="https://www.compraspublicas.gob.ec/ProcesoContratacion/compras/PC/informacionProcesoContratacion2.cpe?idSoliCompra=LDzZ-zlpz4l7JrMEYeP20xpJJz06SN3p9WOfBNRV894," TargetMode="External"/><Relationship Id="rId54" Type="http://schemas.openxmlformats.org/officeDocument/2006/relationships/hyperlink" Target="https://www.compraspublicas.gob.ec/ProcesoContratacion/compras/PC/informacionProcesoContratacion2.cpe?idSoliCompra=lQne42ybNz2M4MY3oFyXKRInyBnsW1M4ygSERmMIin4," TargetMode="External"/><Relationship Id="rId75" Type="http://schemas.openxmlformats.org/officeDocument/2006/relationships/hyperlink" Target="https://www.compraspublicas.gob.ec/ProcesoContratacion/compras/PC/informacionProcesoContratacion2.cpe?idSoliCompra=MYQjR0IZfx970mdUy9LBmsdiVSeiTpiDSbW0mA1Wdzo," TargetMode="External"/><Relationship Id="rId96" Type="http://schemas.openxmlformats.org/officeDocument/2006/relationships/hyperlink" Target="https://www.compraspublicas.gob.ec/ProcesoContratacion/compras/PC/informacionProcesoContratacion2.cpe?idSoliCompra=s_VAudg70bE-rVvz26udsfkqvRyjtOy_xs0kjK-fO1k," TargetMode="External"/><Relationship Id="rId140" Type="http://schemas.openxmlformats.org/officeDocument/2006/relationships/hyperlink" Target="https://www.compraspublicas.gob.ec/ProcesoContratacion/compras/PC/informacionProcesoContratacion2.cpe?idSoliCompra=i6eVwKyFApl-kpGOohe8LOoYWfqHRaiPszGFkLmnpgM," TargetMode="External"/><Relationship Id="rId161" Type="http://schemas.openxmlformats.org/officeDocument/2006/relationships/hyperlink" Target="https://www.compraspublicas.gob.ec/ProcesoContratacion/compras/PC/informacionProcesoContratacion2.cpe?idSoliCompra=sZwcpaiOh-LppX1_WmSFOTw9yZlMMsMKuRmUULutgGY," TargetMode="External"/><Relationship Id="rId182" Type="http://schemas.openxmlformats.org/officeDocument/2006/relationships/hyperlink" Target="https://www.compraspublicas.gob.ec/ProcesoContratacion/compras/PC/informacionProcesoContratacion2.cpe?idSoliCompra=xvzA2GZs6wqJWqb5ktBMexJobDWhrLRKY-IG54XWmrc," TargetMode="External"/><Relationship Id="rId217" Type="http://schemas.openxmlformats.org/officeDocument/2006/relationships/hyperlink" Target="https://www.compraspublicas.gob.ec/ProcesoContratacion/compras/PC/informacionProcesoContratacion2.cpe?idSoliCompra=zYVLb9VQVjaKwleVry9TPAkf4Ob_AMJozozEkvQ-Jak," TargetMode="External"/><Relationship Id="rId6" Type="http://schemas.openxmlformats.org/officeDocument/2006/relationships/hyperlink" Target="https://www.compraspublicas.gob.ec/ProcesoContratacion/compras/PC/informacionProcesoContratacion2.cpe?idSoliCompra=nMO1BRuTJkV6dSPKjEqNkAp0-NPEpqyyTvsq2hktkRc," TargetMode="External"/><Relationship Id="rId238" Type="http://schemas.openxmlformats.org/officeDocument/2006/relationships/hyperlink" Target="https://www.compraspublicas.gob.ec/ProcesoContratacion/compras/PC/informacionProcesoContratacion2.cpe?idSoliCompra=sbmc35_q7WCgE9Jl338qkEuIU32JRohTux0cW4Cq3wM," TargetMode="External"/><Relationship Id="rId23" Type="http://schemas.openxmlformats.org/officeDocument/2006/relationships/hyperlink" Target="https://www.compraspublicas.gob.ec/ProcesoContratacion/compras/PC/informacionProcesoContratacion2.cpe?idSoliCompra=Ya2viGMiw796xhqF2Nr93HW4jI4oWbTPrjPpwqeMnEc," TargetMode="External"/><Relationship Id="rId119" Type="http://schemas.openxmlformats.org/officeDocument/2006/relationships/hyperlink" Target="https://www.compraspublicas.gob.ec/ProcesoContratacion/compras/PC/informacionProcesoContratacion2.cpe?idSoliCompra=opOIdbO7dWVVpdjhHWf3kd8CcPojWQ2i8K5JP6XVsac," TargetMode="External"/><Relationship Id="rId44" Type="http://schemas.openxmlformats.org/officeDocument/2006/relationships/hyperlink" Target="https://www.compraspublicas.gob.ec/ProcesoContratacion/compras/PC/informacionProcesoContratacion2.cpe?idSoliCompra=QgRuRxXSHVXB50RUqo6PLIpOdg4da4VPs9u4jClSJn0," TargetMode="External"/><Relationship Id="rId65" Type="http://schemas.openxmlformats.org/officeDocument/2006/relationships/hyperlink" Target="https://www.compraspublicas.gob.ec/ProcesoContratacion/compras/PC/informacionProcesoContratacion2.cpe?idSoliCompra=wKwVVcReTpg3Oi2Z8UnO0aG1nI9oSn29rixXyAInwkk," TargetMode="External"/><Relationship Id="rId86" Type="http://schemas.openxmlformats.org/officeDocument/2006/relationships/hyperlink" Target="https://www.compraspublicas.gob.ec/ProcesoContratacion/compras/PC/informacionProcesoContratacion2.cpe?idSoliCompra=HI_48ek05YolI7cKKr7yA9zpU0uhTJZGo3pWDNuyjm0," TargetMode="External"/><Relationship Id="rId130" Type="http://schemas.openxmlformats.org/officeDocument/2006/relationships/hyperlink" Target="https://www.compraspublicas.gob.ec/ProcesoContratacion/compras/PC/informacionProcesoContratacion2.cpe?idSoliCompra=rGgwbBgMOHS3_GFpqOabMF290P60uHK8hS7G19csg_M," TargetMode="External"/><Relationship Id="rId151" Type="http://schemas.openxmlformats.org/officeDocument/2006/relationships/hyperlink" Target="https://www.compraspublicas.gob.ec/ProcesoContratacion/compras/PC/informacionProcesoContratacion2.cpe?idSoliCompra=LYfuNLYl4PSo4XqViDGh7wrLy6g7E99OgTLtu9GdM9k," TargetMode="External"/><Relationship Id="rId172" Type="http://schemas.openxmlformats.org/officeDocument/2006/relationships/hyperlink" Target="https://www.compraspublicas.gob.ec/ProcesoContratacion/compras/PC/informacionProcesoContratacion2.cpe?idSoliCompra=AhYiGVcvkboktwNlgCdAc4boy-hMI0MdD3goCRvjPZc," TargetMode="External"/><Relationship Id="rId193" Type="http://schemas.openxmlformats.org/officeDocument/2006/relationships/hyperlink" Target="https://www.compraspublicas.gob.ec/ProcesoContratacion/compras/PC/informacionProcesoContratacion2.cpe?idSoliCompra=j4tBDz3ShBaDu8VCEDR7AkmTARBaH_ew2yt7ZARKqUE," TargetMode="External"/><Relationship Id="rId207" Type="http://schemas.openxmlformats.org/officeDocument/2006/relationships/hyperlink" Target="https://www.compraspublicas.gob.ec/ProcesoContratacion/compras/PC/informacionProcesoContratacion2.cpe?idSoliCompra=NITA0IC2sp-0YjNYlACindtFd_5s4GN9FZJPFmI3vqw," TargetMode="External"/><Relationship Id="rId228" Type="http://schemas.openxmlformats.org/officeDocument/2006/relationships/hyperlink" Target="https://www.compraspublicas.gob.ec/ProcesoContratacion/compras/PC/informacionProcesoContratacion2.cpe?idSoliCompra=MC6baIukzBeOgZjBG67HjXW_avtfNQ48lCUWfrK-tmg," TargetMode="External"/><Relationship Id="rId13" Type="http://schemas.openxmlformats.org/officeDocument/2006/relationships/hyperlink" Target="https://www.compraspublicas.gob.ec/ProcesoContratacion/compras/PC/informacionProcesoContratacion2.cpe?idSoliCompra=rAv0glvpkiMNBhQHuf1qEhfflJKDbpwRETJAho97x1Q," TargetMode="External"/><Relationship Id="rId109" Type="http://schemas.openxmlformats.org/officeDocument/2006/relationships/hyperlink" Target="https://www.compraspublicas.gob.ec/ProcesoContratacion/compras/PC/informacionProcesoContratacion2.cpe?idSoliCompra=hrtL3d2HALqAi2BWCRuiiaQJPBLETbYssCMFdZFvUB4," TargetMode="External"/><Relationship Id="rId34" Type="http://schemas.openxmlformats.org/officeDocument/2006/relationships/hyperlink" Target="https://www.compraspublicas.gob.ec/ProcesoContratacion/compras/PC/informacionProcesoContratacion2.cpe?idSoliCompra=FHld4b5xKXlSrPwGeSh8A0YP5_FYvS1ysYLzypIb244," TargetMode="External"/><Relationship Id="rId55" Type="http://schemas.openxmlformats.org/officeDocument/2006/relationships/hyperlink" Target="https://www.compraspublicas.gob.ec/ProcesoContratacion/compras/PC/informacionProcesoContratacion2.cpe?idSoliCompra=cDRSt7hdZdou3BOoxoJasG0RnG8nc_nv0ExS4mjpJ5A," TargetMode="External"/><Relationship Id="rId76" Type="http://schemas.openxmlformats.org/officeDocument/2006/relationships/hyperlink" Target="https://www.compraspublicas.gob.ec/ProcesoContratacion/compras/PC/informacionProcesoContratacion2.cpe?idSoliCompra=HPrwDSS6iPET8mOsGeJW6Jme9AS6o72mt1UlWlYC65k," TargetMode="External"/><Relationship Id="rId97" Type="http://schemas.openxmlformats.org/officeDocument/2006/relationships/hyperlink" Target="https://www.compraspublicas.gob.ec/ProcesoContratacion/compras/PC/informacionProcesoContratacion2.cpe?idSoliCompra=Si00JgWdXYfv_omH1rYTUBZeLQUEb5PJUzfLRgKbgJM," TargetMode="External"/><Relationship Id="rId120" Type="http://schemas.openxmlformats.org/officeDocument/2006/relationships/hyperlink" Target="https://www.compraspublicas.gob.ec/ProcesoContratacion/compras/PC/informacionProcesoContratacion2.cpe?idSoliCompra=lO0OhWa7LNNUWfIauou_q7tkuvWtJVgfqzrH7ChwuSk," TargetMode="External"/><Relationship Id="rId141" Type="http://schemas.openxmlformats.org/officeDocument/2006/relationships/hyperlink" Target="https://www.compraspublicas.gob.ec/ProcesoContratacion/compras/PC/informacionProcesoContratacion2.cpe?idSoliCompra=GPYbobW9JTn8Ten3fg0syfNM5lTOIpj_jtV0XTBX21g," TargetMode="External"/><Relationship Id="rId7" Type="http://schemas.openxmlformats.org/officeDocument/2006/relationships/hyperlink" Target="https://www.compraspublicas.gob.ec/ProcesoContratacion/compras/PC/informacionProcesoContratacion2.cpe?idSoliCompra=YItdg-uk-aAFkphFMz1-l3S7cdMlka9f0gJ96aNZum0," TargetMode="External"/><Relationship Id="rId162" Type="http://schemas.openxmlformats.org/officeDocument/2006/relationships/hyperlink" Target="https://www.compraspublicas.gob.ec/ProcesoContratacion/compras/PC/informacionProcesoContratacion2.cpe?idSoliCompra=rWojIgelttz-H1rKPUuasJbWGjmcI2BGY5-6P59886I," TargetMode="External"/><Relationship Id="rId183" Type="http://schemas.openxmlformats.org/officeDocument/2006/relationships/hyperlink" Target="https://www.compraspublicas.gob.ec/ProcesoContratacion/compras/PC/informacionProcesoContratacion2.cpe?idSoliCompra=utkh-rKQA7cqNuAlVSf07ZgBfUpvaiTdvEa9NsrBQIo," TargetMode="External"/><Relationship Id="rId218" Type="http://schemas.openxmlformats.org/officeDocument/2006/relationships/hyperlink" Target="https://www.compraspublicas.gob.ec/ProcesoContratacion/compras/PC/informacionProcesoContratacion2.cpe?idSoliCompra=ZNH1QG5QcEhnFiAh57cGOUbd6mLUzYrHPT0Mm8YvNRo," TargetMode="External"/><Relationship Id="rId239" Type="http://schemas.openxmlformats.org/officeDocument/2006/relationships/hyperlink" Target="https://www.compraspublicas.gob.ec/ProcesoContratacion/compras/PC/informacionProcesoContratacion2.cpe?idSoliCompra=0zoHd4hM2qis7rlLTqZ456BSeLUCkQG3b3UUIGzPqgg," TargetMode="External"/><Relationship Id="rId24" Type="http://schemas.openxmlformats.org/officeDocument/2006/relationships/hyperlink" Target="https://www.compraspublicas.gob.ec/ProcesoContratacion/compras/PC/informacionProcesoContratacion2.cpe?idSoliCompra=gEkqZcl6V8O2ieewBGzcZLqAYOnWlgVl25UZ03wC9i4," TargetMode="External"/><Relationship Id="rId45" Type="http://schemas.openxmlformats.org/officeDocument/2006/relationships/hyperlink" Target="https://www.compraspublicas.gob.ec/ProcesoContratacion/compras/PC/informacionProcesoContratacion2.cpe?idSoliCompra=VabLSomfOyzb2s4OKhDg-daQTJa41GG4HacEkuhOX6c," TargetMode="External"/><Relationship Id="rId66" Type="http://schemas.openxmlformats.org/officeDocument/2006/relationships/hyperlink" Target="https://www.compraspublicas.gob.ec/ProcesoContratacion/compras/PC/informacionProcesoContratacion2.cpe?idSoliCompra=G7Ke5TdUXEoeV-tkrjDqa-B1ySu6ZAxJRXfm8DSHn9o," TargetMode="External"/><Relationship Id="rId87" Type="http://schemas.openxmlformats.org/officeDocument/2006/relationships/hyperlink" Target="https://www.compraspublicas.gob.ec/ProcesoContratacion/compras/PC/informacionProcesoContratacion2.cpe?idSoliCompra=aTZe636AjDqiYstPTUK_KXVb0wA6M_BmaS5YbZ8nuL8," TargetMode="External"/><Relationship Id="rId110" Type="http://schemas.openxmlformats.org/officeDocument/2006/relationships/hyperlink" Target="https://www.compraspublicas.gob.ec/ProcesoContratacion/compras/PC/informacionProcesoContratacion2.cpe?idSoliCompra=UAJEek5sK8iWPBeBxQHIqLmWbHwRQ8kMvQmTppZe6H0," TargetMode="External"/><Relationship Id="rId131" Type="http://schemas.openxmlformats.org/officeDocument/2006/relationships/hyperlink" Target="https://www.compraspublicas.gob.ec/ProcesoContratacion/compras/PC/informacionProcesoContratacion2.cpe?idSoliCompra=A3Arru2p1XbDzwyNN46iPxRR8gt89y7UT74xgJKSx98," TargetMode="External"/><Relationship Id="rId152" Type="http://schemas.openxmlformats.org/officeDocument/2006/relationships/hyperlink" Target="https://www.compraspublicas.gob.ec/ProcesoContratacion/compras/PC/informacionProcesoContratacion2.cpe?idSoliCompra=TfmT2wBy3oHFVj38tZEq92aNC2wj86hwk4okpQh7p5I," TargetMode="External"/><Relationship Id="rId173" Type="http://schemas.openxmlformats.org/officeDocument/2006/relationships/hyperlink" Target="https://www.compraspublicas.gob.ec/ProcesoContratacion/compras/PC/informacionProcesoContratacion2.cpe?idSoliCompra=zjQMe5uNSKu8ICfzR7eE6KcW-5_sNTpAtECRlLRnzYg," TargetMode="External"/><Relationship Id="rId194" Type="http://schemas.openxmlformats.org/officeDocument/2006/relationships/hyperlink" Target="https://www.compraspublicas.gob.ec/ProcesoContratacion/compras/PC/informacionProcesoContratacion2.cpe?idSoliCompra=rMDWL09A8kq2jUSM5E6lf85LQA-q-t6_4n0UMmjIONk," TargetMode="External"/><Relationship Id="rId208" Type="http://schemas.openxmlformats.org/officeDocument/2006/relationships/hyperlink" Target="https://www.compraspublicas.gob.ec/ProcesoContratacion/compras/PC/informacionProcesoContratacion2.cpe?idSoliCompra=YqTPJudaKEUuZxqutJt4ITGf3YAxjcF6SKKrbVeo8TA," TargetMode="External"/><Relationship Id="rId229" Type="http://schemas.openxmlformats.org/officeDocument/2006/relationships/hyperlink" Target="https://www.compraspublicas.gob.ec/ProcesoContratacion/compras/PC/informacionProcesoContratacion2.cpe?idSoliCompra=LWpqHttQn87c_XXTM-Izx5Ss0MV36FeqUQ_3J6-r6wc," TargetMode="External"/><Relationship Id="rId240" Type="http://schemas.openxmlformats.org/officeDocument/2006/relationships/hyperlink" Target="https://www.compraspublicas.gob.ec/ProcesoContratacion/compras/PC/informacionProcesoContratacion2.cpe?idSoliCompra=O2vaoDbMVHx54eQhI93MHIwtd8aWFdjNCui4dNxMIYo," TargetMode="External"/><Relationship Id="rId14" Type="http://schemas.openxmlformats.org/officeDocument/2006/relationships/hyperlink" Target="https://www.compraspublicas.gob.ec/ProcesoContratacion/compras/PC/informacionProcesoContratacion2.cpe?idSoliCompra=I6ZXwDD5S5Js4kdScOhP3ZwXGPbxJqwqA68pApsCDZY," TargetMode="External"/><Relationship Id="rId35" Type="http://schemas.openxmlformats.org/officeDocument/2006/relationships/hyperlink" Target="https://www.compraspublicas.gob.ec/ProcesoContratacion/compras/PC/informacionProcesoContratacion2.cpe?idSoliCompra=4R0YxqjGOWwcaQLAMHPlMdDD2UoYwjsjEUY66921c8U," TargetMode="External"/><Relationship Id="rId56" Type="http://schemas.openxmlformats.org/officeDocument/2006/relationships/hyperlink" Target="https://www.compraspublicas.gob.ec/ProcesoContratacion/compras/PC/informacionProcesoContratacion2.cpe?idSoliCompra=m0OsLg5VdlRAap5262PVt7BnaisVwBtVOdZUxni4C0o," TargetMode="External"/><Relationship Id="rId77" Type="http://schemas.openxmlformats.org/officeDocument/2006/relationships/hyperlink" Target="https://www.compraspublicas.gob.ec/ProcesoContratacion/compras/PC/informacionProcesoContratacion2.cpe?idSoliCompra=QQnGIp2stiYHlJIxtcWoD9eg0srS15TA1MfNEtIZld8," TargetMode="External"/><Relationship Id="rId100" Type="http://schemas.openxmlformats.org/officeDocument/2006/relationships/hyperlink" Target="https://www.compraspublicas.gob.ec/ProcesoContratacion/compras/PC/informacionProcesoContratacion2.cpe?idSoliCompra=E3aN2XfZTH1oJUF0jJZaq1JL_6_kVTC9Q5ixbmKlZ44," TargetMode="External"/><Relationship Id="rId8" Type="http://schemas.openxmlformats.org/officeDocument/2006/relationships/hyperlink" Target="https://www.compraspublicas.gob.ec/ProcesoContratacion/compras/PC/informacionProcesoContratacion2.cpe?idSoliCompra=qCHd1RmwIa_o2Dz76AIy3KHS9ixOaDFKTd8iKla-Uqk," TargetMode="External"/><Relationship Id="rId98" Type="http://schemas.openxmlformats.org/officeDocument/2006/relationships/hyperlink" Target="https://www.compraspublicas.gob.ec/ProcesoContratacion/compras/PC/informacionProcesoContratacion2.cpe?idSoliCompra=cBXbaQFk2yfsAdpvmLQtIxH-noV8qZ_RUE-W35lajrY," TargetMode="External"/><Relationship Id="rId121" Type="http://schemas.openxmlformats.org/officeDocument/2006/relationships/hyperlink" Target="https://www.compraspublicas.gob.ec/ProcesoContratacion/compras/PC/informacionProcesoContratacion2.cpe?idSoliCompra=HpdgTWx3bkJ30XpSnfUYDsK0igJpT_JxDm4ogF4EJPI," TargetMode="External"/><Relationship Id="rId142" Type="http://schemas.openxmlformats.org/officeDocument/2006/relationships/hyperlink" Target="https://www.compraspublicas.gob.ec/ProcesoContratacion/compras/PC/informacionProcesoContratacion2.cpe?idSoliCompra=-hC-EgZvCO7uedB1_cQRdjgDRszjYMsulgWIX3djOQI," TargetMode="External"/><Relationship Id="rId163" Type="http://schemas.openxmlformats.org/officeDocument/2006/relationships/hyperlink" Target="https://www.compraspublicas.gob.ec/ProcesoContratacion/compras/PC/informacionProcesoContratacion2.cpe?idSoliCompra=PoqOUK5LSH9q6n_NvuHTi6V-h95JO5Z34AtE4cMezQQ," TargetMode="External"/><Relationship Id="rId184" Type="http://schemas.openxmlformats.org/officeDocument/2006/relationships/hyperlink" Target="https://www.compraspublicas.gob.ec/ProcesoContratacion/compras/PC/informacionProcesoContratacion2.cpe?idSoliCompra=bXtXYGl9O8-hLYiNUq6bI1e_piikC0dctRMlzuImYw8," TargetMode="External"/><Relationship Id="rId219" Type="http://schemas.openxmlformats.org/officeDocument/2006/relationships/hyperlink" Target="https://www.compraspublicas.gob.ec/ProcesoContratacion/compras/PC/informacionProcesoContratacion2.cpe?idSoliCompra=-ApK0nWlkatlI9hmI1bYbZ7VYXkhwuDbMJ4EQtx8C5k," TargetMode="External"/><Relationship Id="rId230" Type="http://schemas.openxmlformats.org/officeDocument/2006/relationships/hyperlink" Target="https://www.compraspublicas.gob.ec/ProcesoContratacion/compras/PC/informacionProcesoContratacion2.cpe?idSoliCompra=yM1p-Jw6XTSut2aWKOT8Zmwlc1kKehGWTNoBMHedjOY," TargetMode="External"/><Relationship Id="rId25" Type="http://schemas.openxmlformats.org/officeDocument/2006/relationships/hyperlink" Target="https://www.compraspublicas.gob.ec/ProcesoContratacion/compras/PC/informacionProcesoContratacion2.cpe?idSoliCompra=pXyK5ATD6xVRyNoGoyWhGhedclSfsdID0n4tB5PSiYg," TargetMode="External"/><Relationship Id="rId46" Type="http://schemas.openxmlformats.org/officeDocument/2006/relationships/hyperlink" Target="https://www.compraspublicas.gob.ec/ProcesoContratacion/compras/PC/informacionProcesoContratacion2.cpe?idSoliCompra=7pspvhA1EG08tcR9OOdgCyku5GdO-SbbsJD4mhgVVP8," TargetMode="External"/><Relationship Id="rId67" Type="http://schemas.openxmlformats.org/officeDocument/2006/relationships/hyperlink" Target="https://www.compraspublicas.gob.ec/ProcesoContratacion/compras/PC/informacionProcesoContratacion2.cpe?idSoliCompra=5rUGKycUa5xI4sofLhwyNHcrcnvfbOHcOv4SdQj3BFo," TargetMode="External"/><Relationship Id="rId88" Type="http://schemas.openxmlformats.org/officeDocument/2006/relationships/hyperlink" Target="https://www.compraspublicas.gob.ec/ProcesoContratacion/compras/PC/informacionProcesoContratacion2.cpe?idSoliCompra=pMQLXw7B0Rr49xcmVbujfIX9Tkyg8UCjTafiOt-BIBc," TargetMode="External"/><Relationship Id="rId111" Type="http://schemas.openxmlformats.org/officeDocument/2006/relationships/hyperlink" Target="https://www.compraspublicas.gob.ec/ProcesoContratacion/compras/PC/informacionProcesoContratacion2.cpe?idSoliCompra=3MLcIwZ0WimCRLN-yZ9F1UnTGc3_1lAv2rej-bVBWGk," TargetMode="External"/><Relationship Id="rId132" Type="http://schemas.openxmlformats.org/officeDocument/2006/relationships/hyperlink" Target="https://www.compraspublicas.gob.ec/ProcesoContratacion/compras/PC/informacionProcesoContratacion2.cpe?idSoliCompra=goDYduUFajWYfOr2P34MrDguZs6a6z2gBbvq1HVPbyk," TargetMode="External"/><Relationship Id="rId153" Type="http://schemas.openxmlformats.org/officeDocument/2006/relationships/hyperlink" Target="https://www.compraspublicas.gob.ec/ProcesoContratacion/compras/PC/informacionProcesoContratacion2.cpe?idSoliCompra=gHO25wxNWhR4O5hC84DHYsNP8SmYhb4AHkKGq9fbXO4," TargetMode="External"/><Relationship Id="rId174" Type="http://schemas.openxmlformats.org/officeDocument/2006/relationships/hyperlink" Target="https://www.compraspublicas.gob.ec/ProcesoContratacion/compras/SC/sci.cpe?idSoliCompra=l30y7tAohMjXbm5e95FhIpdFqbxG0sY3zj6Iqew0qBM," TargetMode="External"/><Relationship Id="rId195" Type="http://schemas.openxmlformats.org/officeDocument/2006/relationships/hyperlink" Target="https://www.compraspublicas.gob.ec/ProcesoContratacion/compras/PC/informacionProcesoContratacion2.cpe?idSoliCompra=vE-vUtlFIiGreSMZeDAz-bqq8eDdVJhLDX7EekXgLH0," TargetMode="External"/><Relationship Id="rId209" Type="http://schemas.openxmlformats.org/officeDocument/2006/relationships/hyperlink" Target="https://www.compraspublicas.gob.ec/ProcesoContratacion/compras/PC/informacionProcesoContratacion2.cpe?idSoliCompra=A2q_4Jw5lS1iRNUsuBPUI3JQv8ULoscJw_uSORf-_Q0," TargetMode="External"/><Relationship Id="rId220" Type="http://schemas.openxmlformats.org/officeDocument/2006/relationships/hyperlink" Target="https://www.compraspublicas.gob.ec/ProcesoContratacion/compras/PC/informacionProcesoContratacion2.cpe?idSoliCompra=NCgcTeKgi5A0bAlW7pWG912V4IayHutd-sATweln2o4," TargetMode="External"/><Relationship Id="rId241" Type="http://schemas.openxmlformats.org/officeDocument/2006/relationships/hyperlink" Target="https://www.compraspublicas.gob.ec/ProcesoContratacion/compras/PC/informacionProcesoContratacion2.cpe?idSoliCompra=OU9UkE09bTPlPaEqGegnslTooX_zJ8_rSstClwxmSAY," TargetMode="External"/><Relationship Id="rId15" Type="http://schemas.openxmlformats.org/officeDocument/2006/relationships/hyperlink" Target="https://www.compraspublicas.gob.ec/ProcesoContratacion/compras/PC/informacionProcesoContratacion2.cpe?idSoliCompra=Z3mCm0YH29mwLSvxAdtnOeqawmn241TwpyKxbyqhJ-E," TargetMode="External"/><Relationship Id="rId36" Type="http://schemas.openxmlformats.org/officeDocument/2006/relationships/hyperlink" Target="https://www.compraspublicas.gob.ec/ProcesoContratacion/compras/PC/informacionProcesoContratacion2.cpe?idSoliCompra=io5Nyd_UOcXCIbxKWnW5DvLd42Kdg1Mz7WEoDSRlGy0," TargetMode="External"/><Relationship Id="rId57" Type="http://schemas.openxmlformats.org/officeDocument/2006/relationships/hyperlink" Target="https://www.compraspublicas.gob.ec/ProcesoContratacion/compras/PC/informacionProcesoContratacion2.cpe?idSoliCompra=zGXW2koJja007TQEMYk41KXV5wXJeL_5VmFz24f1Smk," TargetMode="External"/><Relationship Id="rId10" Type="http://schemas.openxmlformats.org/officeDocument/2006/relationships/hyperlink" Target="https://www.compraspublicas.gob.ec/ProcesoContratacion/compras/PC/informacionProcesoContratacion2.cpe?idSoliCompra=CC2zaMZHcuvuOsgMYnlUUy0epUZcpagSFYU3LvM_n1w," TargetMode="External"/><Relationship Id="rId31" Type="http://schemas.openxmlformats.org/officeDocument/2006/relationships/hyperlink" Target="https://www.compraspublicas.gob.ec/ProcesoContratacion/compras/PC/informacionProcesoContratacion2.cpe?idSoliCompra=PkeHB-DH0UcsxqeOb0Bq4u8M2fiBhyWCekzgukFyGbQ," TargetMode="External"/><Relationship Id="rId52" Type="http://schemas.openxmlformats.org/officeDocument/2006/relationships/hyperlink" Target="https://www.compraspublicas.gob.ec/ProcesoContratacion/compras/PC/informacionProcesoContratacion2.cpe?idSoliCompra=fCKhQouYYqcrxm_tOY0mAcWbLK4JHfYb2RaDBRXjBkA," TargetMode="External"/><Relationship Id="rId73" Type="http://schemas.openxmlformats.org/officeDocument/2006/relationships/hyperlink" Target="https://www.compraspublicas.gob.ec/ProcesoContratacion/compras/PC/informacionProcesoContratacion2.cpe?idSoliCompra=KBwUreqOiqJMcCIs9E_DoNY5dch-mM-XJ9WOym6e9zA," TargetMode="External"/><Relationship Id="rId78" Type="http://schemas.openxmlformats.org/officeDocument/2006/relationships/hyperlink" Target="https://www.compraspublicas.gob.ec/ProcesoContratacion/compras/PC/informacionProcesoContratacion2.cpe?idSoliCompra=ruVzNyR982TCTzAoKWiEUdpC-sxu9y6r6ZdoDPxxt3w," TargetMode="External"/><Relationship Id="rId94" Type="http://schemas.openxmlformats.org/officeDocument/2006/relationships/hyperlink" Target="https://www.compraspublicas.gob.ec/ProcesoContratacion/compras/PC/informacionProcesoContratacion2.cpe?idSoliCompra=ZQNLkE1FqwOwpUpQCKXCDDMs2jrI22uyrnj4UTCE61k," TargetMode="External"/><Relationship Id="rId99" Type="http://schemas.openxmlformats.org/officeDocument/2006/relationships/hyperlink" Target="https://www.compraspublicas.gob.ec/ProcesoContratacion/compras/PC/informacionProcesoContratacion2.cpe?idSoliCompra=KJXIfK1d_Wgn0nOGRfxzBiEU8QkgSDYvhpiW3WvDHc4," TargetMode="External"/><Relationship Id="rId101" Type="http://schemas.openxmlformats.org/officeDocument/2006/relationships/hyperlink" Target="https://www.compraspublicas.gob.ec/ProcesoContratacion/compras/PC/informacionProcesoContratacion2.cpe?idSoliCompra=52p9RDYr86CMdhI_6Px3Oc5ZxgjYuJfS14DprnvS1CI," TargetMode="External"/><Relationship Id="rId122" Type="http://schemas.openxmlformats.org/officeDocument/2006/relationships/hyperlink" Target="https://www.compraspublicas.gob.ec/ProcesoContratacion/compras/PC/informacionProcesoContratacion2.cpe?idSoliCompra=hlJYkmfS3zmdZloPbShLz_NZVvpEf0ORuHVCgj0X1n0," TargetMode="External"/><Relationship Id="rId143" Type="http://schemas.openxmlformats.org/officeDocument/2006/relationships/hyperlink" Target="https://www.compraspublicas.gob.ec/ProcesoContratacion/compras/PC/informacionProcesoContratacion2.cpe?idSoliCompra=QVx7e8DWTwTO28q0EhwL6CyHbiccl6GnJIru6gpbG6o," TargetMode="External"/><Relationship Id="rId148" Type="http://schemas.openxmlformats.org/officeDocument/2006/relationships/hyperlink" Target="https://www.compraspublicas.gob.ec/ProcesoContratacion/compras/PC/informacionProcesoContratacion2.cpe?idSoliCompra=EUDMkoBZE9euDsk7IhtybfjmqQnc4OfeXpJ_E6qteEw," TargetMode="External"/><Relationship Id="rId164" Type="http://schemas.openxmlformats.org/officeDocument/2006/relationships/hyperlink" Target="https://www.compraspublicas.gob.ec/ProcesoContratacion/compras/PC/informacionProcesoContratacion2.cpe?idSoliCompra=20MHL-Bc_pwsnPkzflYfOIlWj85brlKEyaaYqpFJW7c," TargetMode="External"/><Relationship Id="rId169" Type="http://schemas.openxmlformats.org/officeDocument/2006/relationships/hyperlink" Target="https://www.compraspublicas.gob.ec/ProcesoContratacion/compras/PC/informacionProcesoContratacion2.cpe?idSoliCompra=sWAGQohTb9PZ63TxtVF3s0oHrygaqbFTPqK2V-cB1DY," TargetMode="External"/><Relationship Id="rId185" Type="http://schemas.openxmlformats.org/officeDocument/2006/relationships/hyperlink" Target="https://www.compraspublicas.gob.ec/ProcesoContratacion/compras/PC/informacionProcesoContratacion2.cpe?idSoliCompra=xfi9NeidZirGC4V6pVFTW79Z5EeH1cJ5cbYM82F4ccc," TargetMode="External"/><Relationship Id="rId4" Type="http://schemas.openxmlformats.org/officeDocument/2006/relationships/hyperlink" Target="https://www.compraspublicas.gob.ec/ProcesoContratacion/compras/PC/informacionProcesoContratacion2.cpe?idSoliCompra=0MKdnnOHd1TGZWOzfb4elyJ6iFeEZ0EX3F0xg3DzToU," TargetMode="External"/><Relationship Id="rId9" Type="http://schemas.openxmlformats.org/officeDocument/2006/relationships/hyperlink" Target="https://www.compraspublicas.gob.ec/ProcesoContratacion/compras/PC/informacionProcesoContratacion2.cpe?idSoliCompra=nriIS55nB79eWsWbk1y40qJuRktn-_CeMl2y5UtZZyo," TargetMode="External"/><Relationship Id="rId180" Type="http://schemas.openxmlformats.org/officeDocument/2006/relationships/hyperlink" Target="https://www.compraspublicas.gob.ec/ProcesoContratacion/compras/PC/informacionProcesoContratacion2.cpe?idSoliCompra=Aq_1S-j4ig-SHSOHk8ffmbBVj_mPapbjlAnhCjSXlCc," TargetMode="External"/><Relationship Id="rId210" Type="http://schemas.openxmlformats.org/officeDocument/2006/relationships/hyperlink" Target="https://www.compraspublicas.gob.ec/ProcesoContratacion/compras/PC/informacionProcesoContratacion2.cpe?idSoliCompra=rvkZn8WT3vMTJ0Fyct0-GZyZxGBhgEUDRdKxqlPYH0A," TargetMode="External"/><Relationship Id="rId215" Type="http://schemas.openxmlformats.org/officeDocument/2006/relationships/hyperlink" Target="https://www.compraspublicas.gob.ec/ProcesoContratacion/compras/PC/informacionProcesoContratacion2.cpe?idSoliCompra=MMlg7PoIYED84ys1pb5NYo7PBcuHwfObv2gaKObpv2c," TargetMode="External"/><Relationship Id="rId236" Type="http://schemas.openxmlformats.org/officeDocument/2006/relationships/hyperlink" Target="https://www.compraspublicas.gob.ec/ProcesoContratacion/compras/PC/informacionProcesoContratacion2.cpe?idSoliCompra=A3Z_cLQHPoeP2NYXgGzSAwT3GLX0n4Qv7SDl8IkK2mM," TargetMode="External"/><Relationship Id="rId26" Type="http://schemas.openxmlformats.org/officeDocument/2006/relationships/hyperlink" Target="https://www.compraspublicas.gob.ec/ProcesoContratacion/compras/PC/informacionProcesoContratacion2.cpe?idSoliCompra=f64NBcPN2waFe9KfxWDZv2uyNXc5lP1HCm58_TSTQvg," TargetMode="External"/><Relationship Id="rId231" Type="http://schemas.openxmlformats.org/officeDocument/2006/relationships/hyperlink" Target="https://www.compraspublicas.gob.ec/ProcesoContratacion/compras/PC/informacionProcesoContratacion2.cpe?idSoliCompra=_pPJYIk1tLqhYa6J3GrsQFKiIj6az90DHwSSPZRN9Kg," TargetMode="External"/><Relationship Id="rId47" Type="http://schemas.openxmlformats.org/officeDocument/2006/relationships/hyperlink" Target="https://www.compraspublicas.gob.ec/ProcesoContratacion/compras/PC/informacionProcesoContratacion2.cpe?idSoliCompra=HSwPXMNfXcyvvS0wIUXQL_Vvg26JYb-HM2opkdfMBHg," TargetMode="External"/><Relationship Id="rId68" Type="http://schemas.openxmlformats.org/officeDocument/2006/relationships/hyperlink" Target="https://www.compraspublicas.gob.ec/ProcesoContratacion/compras/PC/informacionProcesoContratacion2.cpe?idSoliCompra=ekmI7DYFXbmou3hCSDVlu2OLVDeQJ_OcOOlUzwzU4UE," TargetMode="External"/><Relationship Id="rId89" Type="http://schemas.openxmlformats.org/officeDocument/2006/relationships/hyperlink" Target="https://www.compraspublicas.gob.ec/ProcesoContratacion/compras/PC/informacionProcesoContratacion2.cpe?idSoliCompra=t91fRNwpbVIViY8jnfkeRBg6aegqtKocir8Ll4lKyrE," TargetMode="External"/><Relationship Id="rId112" Type="http://schemas.openxmlformats.org/officeDocument/2006/relationships/hyperlink" Target="https://www.compraspublicas.gob.ec/ProcesoContratacion/compras/PC/informacionProcesoContratacion2.cpe?idSoliCompra=stZOhdTusRR1FbgdIwXKubDNspzsl6mM6unK6M86RWU," TargetMode="External"/><Relationship Id="rId133" Type="http://schemas.openxmlformats.org/officeDocument/2006/relationships/hyperlink" Target="https://www.compraspublicas.gob.ec/ProcesoContratacion/compras/PC/informacionProcesoContratacion2.cpe?idSoliCompra=Zh1lyrDdtaq813TkASdDBm9kWjd3DMJ7wsomgBWxsZ8," TargetMode="External"/><Relationship Id="rId154" Type="http://schemas.openxmlformats.org/officeDocument/2006/relationships/hyperlink" Target="https://www.compraspublicas.gob.ec/ProcesoContratacion/compras/PC/informacionProcesoContratacion2.cpe?idSoliCompra=8jEg3X2g7_WRe5PSmkooRSJr8tTZEx2iJIkk2w4_bVE," TargetMode="External"/><Relationship Id="rId175" Type="http://schemas.openxmlformats.org/officeDocument/2006/relationships/hyperlink" Target="https://www.compraspublicas.gob.ec/ProcesoContratacion/compras/PC/informacionProcesoContratacion2.cpe?idSoliCompra=5qzkTaLZlyqDGaQDc-ghqN0OUpkwTACqn1dKo6r2vB0," TargetMode="External"/><Relationship Id="rId196" Type="http://schemas.openxmlformats.org/officeDocument/2006/relationships/hyperlink" Target="https://www.compraspublicas.gob.ec/ProcesoContratacion/compras/PC/informacionProcesoContratacion2.cpe?idSoliCompra=Bxh7DJFYtaHu8RWQhKbaQQoLGCfYLQhCVzT52_Wplb0," TargetMode="External"/><Relationship Id="rId200" Type="http://schemas.openxmlformats.org/officeDocument/2006/relationships/hyperlink" Target="https://www.compraspublicas.gob.ec/ProcesoContratacion/compras/PC/informacionProcesoContratacion2.cpe?idSoliCompra=xnsiIxwFNugunHMevcubsQrOwfQvoN_GHiL0ufdqSVc," TargetMode="External"/><Relationship Id="rId16" Type="http://schemas.openxmlformats.org/officeDocument/2006/relationships/hyperlink" Target="https://www.compraspublicas.gob.ec/ProcesoContratacion/compras/PC/informacionProcesoContratacion2.cpe?idSoliCompra=_f2H26-w6zCB-St8hWnWs75xkEiBMbQie7PuupyMyOk," TargetMode="External"/><Relationship Id="rId221" Type="http://schemas.openxmlformats.org/officeDocument/2006/relationships/hyperlink" Target="https://www.compraspublicas.gob.ec/ProcesoContratacion/compras/PC/informacionProcesoContratacion2.cpe?idSoliCompra=7dsiujnuLVMnxVaooSj-5YNQFBDVqJEP0M3i-7rEA3Q," TargetMode="External"/><Relationship Id="rId242" Type="http://schemas.openxmlformats.org/officeDocument/2006/relationships/hyperlink" Target="https://www.compraspublicas.gob.ec/ProcesoContratacion/compras/PC/informacionProcesoContratacion2.cpe?idSoliCompra=YnxrKqaWgjPgDzCMDQ8h7ZRc_r2-Jm3qz068TMbFeIk," TargetMode="External"/><Relationship Id="rId37" Type="http://schemas.openxmlformats.org/officeDocument/2006/relationships/hyperlink" Target="https://www.compraspublicas.gob.ec/ProcesoContratacion/compras/PC/informacionProcesoContratacion2.cpe?idSoliCompra=cQZarxnnZcZ8HvOm7UidhHp1bi2gXWXAAqGRnscIkdg," TargetMode="External"/><Relationship Id="rId58" Type="http://schemas.openxmlformats.org/officeDocument/2006/relationships/hyperlink" Target="https://www.compraspublicas.gob.ec/ProcesoContratacion/compras/PC/informacionProcesoContratacion2.cpe?idSoliCompra=7VwcxuzuL8VPG21s4hnw7g8iBE7izpltK-TORsZDIls," TargetMode="External"/><Relationship Id="rId79" Type="http://schemas.openxmlformats.org/officeDocument/2006/relationships/hyperlink" Target="https://www.compraspublicas.gob.ec/ProcesoContratacion/compras/PC/informacionProcesoContratacion2.cpe?idSoliCompra=XxrKXdl48yoLZ0Gcn5K8d2Ab6Q8TWWgiDn9H-O3_DEc," TargetMode="External"/><Relationship Id="rId102" Type="http://schemas.openxmlformats.org/officeDocument/2006/relationships/hyperlink" Target="https://www.compraspublicas.gob.ec/ProcesoContratacion/compras/PC/informacionProcesoContratacion2.cpe?idSoliCompra=_rOM-XEnO_KYqRnfru8togweHTLOq6nvzsCCTsjNHYQ," TargetMode="External"/><Relationship Id="rId123" Type="http://schemas.openxmlformats.org/officeDocument/2006/relationships/hyperlink" Target="https://www.compraspublicas.gob.ec/ProcesoContratacion/compras/PC/informacionProcesoContratacion2.cpe?idSoliCompra=KufeKQCcxyQzhDmObsW08xO-IWWy50ybdByM4iEKrrM," TargetMode="External"/><Relationship Id="rId144" Type="http://schemas.openxmlformats.org/officeDocument/2006/relationships/hyperlink" Target="https://www.compraspublicas.gob.ec/ProcesoContratacion/compras/PC/informacionProcesoContratacion2.cpe?idSoliCompra=CU4KFn-NHnh6DGSHg7P5xOd1aElE2vrhp0G_e7Ss2J8," TargetMode="External"/><Relationship Id="rId90" Type="http://schemas.openxmlformats.org/officeDocument/2006/relationships/hyperlink" Target="https://www.compraspublicas.gob.ec/ProcesoContratacion/compras/PC/informacionProcesoContratacion2.cpe?idSoliCompra=tUiM88jZAtGiW4LXBMQccrrSGGIXtgEmMT8q-3G-N7w," TargetMode="External"/><Relationship Id="rId165" Type="http://schemas.openxmlformats.org/officeDocument/2006/relationships/hyperlink" Target="https://www.compraspublicas.gob.ec/ProcesoContratacion/compras/PC/informacionProcesoContratacion2.cpe?idSoliCompra=YaovRDBhofgdohNGgEuRY4_EZKlkfQnfptoRz701LVc," TargetMode="External"/><Relationship Id="rId186" Type="http://schemas.openxmlformats.org/officeDocument/2006/relationships/hyperlink" Target="https://www.compraspublicas.gob.ec/ProcesoContratacion/compras/PC/informacionProcesoContratacion2.cpe?idSoliCompra=GrDwP0rajToyUztObgrBUj2vdUA6fS7p2LIdXZrN5iw," TargetMode="External"/><Relationship Id="rId211" Type="http://schemas.openxmlformats.org/officeDocument/2006/relationships/hyperlink" Target="https://www.compraspublicas.gob.ec/ProcesoContratacion/compras/PC/informacionProcesoContratacion2.cpe?idSoliCompra=u3X9oSu_K3-yfjWTzfLUXXI2oxLGFhjgEp7IeKFZKIs," TargetMode="External"/><Relationship Id="rId232" Type="http://schemas.openxmlformats.org/officeDocument/2006/relationships/hyperlink" Target="https://www.compraspublicas.gob.ec/ProcesoContratacion/compras/PC/informacionProcesoContratacion2.cpe?idSoliCompra=X07hMUEXQNYVZ_UHy7FaWCtnwMTrOgY509Mz9hAgfMw," TargetMode="External"/><Relationship Id="rId27" Type="http://schemas.openxmlformats.org/officeDocument/2006/relationships/hyperlink" Target="https://www.compraspublicas.gob.ec/ProcesoContratacion/compras/PC/informacionProcesoContratacion2.cpe?idSoliCompra=eMX37XIjOkoktGSJpPEMeRlIm3sR7cy-uAxKXY7WRRM," TargetMode="External"/><Relationship Id="rId48" Type="http://schemas.openxmlformats.org/officeDocument/2006/relationships/hyperlink" Target="https://www.compraspublicas.gob.ec/ProcesoContratacion/compras/PC/informacionProcesoContratacion2.cpe?idSoliCompra=X8JwiEnzfk8PA6A8J1vEoVkFtoNHcPPBv-WGgX7HR7w," TargetMode="External"/><Relationship Id="rId69" Type="http://schemas.openxmlformats.org/officeDocument/2006/relationships/hyperlink" Target="https://www.compraspublicas.gob.ec/ProcesoContratacion/compras/PC/informacionProcesoContratacion2.cpe?idSoliCompra=jvG_icqH0Si0rez4oeiqjA7bKNPHQHsvwOmHtA7zBtI," TargetMode="External"/><Relationship Id="rId113" Type="http://schemas.openxmlformats.org/officeDocument/2006/relationships/hyperlink" Target="https://www.compraspublicas.gob.ec/ProcesoContratacion/compras/PC/informacionProcesoContratacion2.cpe?idSoliCompra=u2jH3PEVdQN5Ezjz622GLRkoq-V-ZsVsiR9oSl1mJhY," TargetMode="External"/><Relationship Id="rId134" Type="http://schemas.openxmlformats.org/officeDocument/2006/relationships/hyperlink" Target="https://www.compraspublicas.gob.ec/ProcesoContratacion/compras/PC/informacionProcesoContratacion2.cpe?idSoliCompra=8Kek_uB07V8Ib5n8P-KEmsPsqCVCqHCF0oMHYmNoupk," TargetMode="External"/><Relationship Id="rId80" Type="http://schemas.openxmlformats.org/officeDocument/2006/relationships/hyperlink" Target="https://www.compraspublicas.gob.ec/ProcesoContratacion/compras/PC/informacionProcesoContratacion2.cpe?idSoliCompra=wPVCvrmjNJomxqLXCGqFAu4NtzRlwe5fzydqazJVQAA," TargetMode="External"/><Relationship Id="rId155" Type="http://schemas.openxmlformats.org/officeDocument/2006/relationships/hyperlink" Target="https://www.compraspublicas.gob.ec/ProcesoContratacion/compras/PC/informacionProcesoContratacion2.cpe?idSoliCompra=paGbBKBNQLt7qjlmBLA6FIxt7KuXlZEm8jCal8pvceE," TargetMode="External"/><Relationship Id="rId176" Type="http://schemas.openxmlformats.org/officeDocument/2006/relationships/hyperlink" Target="https://www.compraspublicas.gob.ec/ProcesoContratacion/compras/PC/informacionProcesoContratacion2.cpe?idSoliCompra=rApqB08VWnh22_vUqrQ8mbpxNkpXPCTcOpgu8xZfPK0," TargetMode="External"/><Relationship Id="rId197" Type="http://schemas.openxmlformats.org/officeDocument/2006/relationships/hyperlink" Target="https://www.compraspublicas.gob.ec/ProcesoContratacion/compras/PC/informacionProcesoContratacion2.cpe?idSoliCompra=mO426OcebNuMEybpJDPTkhRsp3_6NFMJIZMkL4EjvfQ," TargetMode="External"/><Relationship Id="rId201" Type="http://schemas.openxmlformats.org/officeDocument/2006/relationships/hyperlink" Target="https://www.compraspublicas.gob.ec/ProcesoContratacion/compras/PC/informacionProcesoContratacion2.cpe?idSoliCompra=CokKUlqzfCSKVxH6MvROo6IInDryfX8wTg7zrZxKb38," TargetMode="External"/><Relationship Id="rId222" Type="http://schemas.openxmlformats.org/officeDocument/2006/relationships/hyperlink" Target="https://www.compraspublicas.gob.ec/ProcesoContratacion/compras/PC/informacionProcesoContratacion2.cpe?idSoliCompra=ojOM5Mdn_H0kLam644Mj8cmjkCHMBS4RO8HrFb0vi0U," TargetMode="External"/><Relationship Id="rId243" Type="http://schemas.openxmlformats.org/officeDocument/2006/relationships/hyperlink" Target="https://www.compraspublicas.gob.ec/ProcesoContratacion/compras/PC/informacionProcesoContratacion2.cpe?idSoliCompra=m6QsuwhyOBnJrqkpErvd8sCehO7xk8ajXgaZHSizpeY," TargetMode="External"/><Relationship Id="rId17" Type="http://schemas.openxmlformats.org/officeDocument/2006/relationships/hyperlink" Target="https://www.compraspublicas.gob.ec/ProcesoContratacion/compras/PC/informacionProcesoContratacion2.cpe?idSoliCompra=nMkqAjQ77BmCN0ATiLQjIlnsNq6h-j0QznKlzLpXK7Y," TargetMode="External"/><Relationship Id="rId38" Type="http://schemas.openxmlformats.org/officeDocument/2006/relationships/hyperlink" Target="https://www.compraspublicas.gob.ec/ProcesoContratacion/compras/PC/informacionProcesoContratacion2.cpe?idSoliCompra=0jAPr2UGum5eF_ov-DHewR2u8phTP9Wkp9eZI4qdR4E," TargetMode="External"/><Relationship Id="rId59" Type="http://schemas.openxmlformats.org/officeDocument/2006/relationships/hyperlink" Target="https://www.compraspublicas.gob.ec/ProcesoContratacion/compras/PC/informacionProcesoContratacion2.cpe?idSoliCompra=Fy0qzNQFgiRawvo3YMgRJmrvb0X7Ppapv3k1bf9AJ6U," TargetMode="External"/><Relationship Id="rId103" Type="http://schemas.openxmlformats.org/officeDocument/2006/relationships/hyperlink" Target="https://www.compraspublicas.gob.ec/ProcesoContratacion/compras/PC/informacionProcesoContratacion2.cpe?idSoliCompra=M1JQlZ59jUyMFcau_MOrBdytFTCnvIo0-6ZCcVXVeP4," TargetMode="External"/><Relationship Id="rId124" Type="http://schemas.openxmlformats.org/officeDocument/2006/relationships/hyperlink" Target="https://www.compraspublicas.gob.ec/ProcesoContratacion/compras/PC/informacionProcesoContratacion2.cpe?idSoliCompra=6YWxLTR43o74MsKc_GLwAB4r8jE2us9tNwmpvh5OfwE," TargetMode="External"/><Relationship Id="rId70" Type="http://schemas.openxmlformats.org/officeDocument/2006/relationships/hyperlink" Target="https://www.compraspublicas.gob.ec/ProcesoContratacion/compras/PC/informacionProcesoContratacion2.cpe?idSoliCompra=EoOOfFuhQGVzQtyMpnL6BAqxzR6gsxtqG7SxagCh144," TargetMode="External"/><Relationship Id="rId91" Type="http://schemas.openxmlformats.org/officeDocument/2006/relationships/hyperlink" Target="https://www.compraspublicas.gob.ec/ProcesoContratacion/compras/PC/informacionProcesoContratacion2.cpe?idSoliCompra=aiUi65ydwj_oRjns3MtfhJEpCzMPHIOJEoXhwoqrUkg," TargetMode="External"/><Relationship Id="rId145" Type="http://schemas.openxmlformats.org/officeDocument/2006/relationships/hyperlink" Target="https://www.compraspublicas.gob.ec/ProcesoContratacion/compras/PC/informacionProcesoContratacion2.cpe?idSoliCompra=zXz3BxISFPKHr4y9GFWY3gnCR3LERSCZ4MYZYreydss," TargetMode="External"/><Relationship Id="rId166" Type="http://schemas.openxmlformats.org/officeDocument/2006/relationships/hyperlink" Target="https://www.compraspublicas.gob.ec/ProcesoContratacion/compras/PC/informacionProcesoContratacion2.cpe?idSoliCompra=HzNuYHHi6OHrjDiGezp8HfZ4R_oSKupqpel2EKllEJo," TargetMode="External"/><Relationship Id="rId187" Type="http://schemas.openxmlformats.org/officeDocument/2006/relationships/hyperlink" Target="https://www.compraspublicas.gob.ec/ProcesoContratacion/compras/PC/informacionProcesoContratacion2.cpe?idSoliCompra=oJMJnIXQMrRv4wMef2SwnCjhugQgxjuTY0LgcNnoGyk," TargetMode="External"/><Relationship Id="rId1" Type="http://schemas.openxmlformats.org/officeDocument/2006/relationships/hyperlink" Target="https://www.compraspublicas.gob.ec/ProcesoContratacion/compras/PC/informacionProcesoContratacion2.cpe?idSoliCompra=8B56wWXRDnKw31hvWxOYUASr4WBJrvSgMky-e4GqjDc," TargetMode="External"/><Relationship Id="rId212" Type="http://schemas.openxmlformats.org/officeDocument/2006/relationships/hyperlink" Target="https://www.compraspublicas.gob.ec/ProcesoContratacion/compras/PC/informacionProcesoContratacion2.cpe?idSoliCompra=PGHXQ9L5Unwfy-Ym4YvCJhsUXbBMJZKVZ6ICtsCzMe8," TargetMode="External"/><Relationship Id="rId233" Type="http://schemas.openxmlformats.org/officeDocument/2006/relationships/hyperlink" Target="https://www.compraspublicas.gob.ec/ProcesoContratacion/compras/PC/informacionProcesoContratacion2.cpe?idSoliCompra=D6LKjKAUDobKJCFzB6GlvEhHarOO6GMMBxwrjsuezgQ," TargetMode="External"/><Relationship Id="rId28" Type="http://schemas.openxmlformats.org/officeDocument/2006/relationships/hyperlink" Target="https://www.compraspublicas.gob.ec/ProcesoContratacion/compras/PC/informacionProcesoContratacion2.cpe?idSoliCompra=6j8pvEdfM-W0csQG5hTHiSHNxyO94nPJ-wY18A0Iiy8," TargetMode="External"/><Relationship Id="rId49" Type="http://schemas.openxmlformats.org/officeDocument/2006/relationships/hyperlink" Target="https://www.compraspublicas.gob.ec/ProcesoContratacion/compras/PC/informacionProcesoContratacion2.cpe?idSoliCompra=z5RcWLM4yYmzbLB8LQ8H1nMOugxRvJpSc7xdu-fj1yM," TargetMode="External"/><Relationship Id="rId114" Type="http://schemas.openxmlformats.org/officeDocument/2006/relationships/hyperlink" Target="https://www.compraspublicas.gob.ec/ProcesoContratacion/compras/PC/informacionProcesoContratacion2.cpe?idSoliCompra=Al7TwHmbWlfws1JpSWLw3u6-LKW-Ryox6x-sQNlgzzY," TargetMode="External"/><Relationship Id="rId60" Type="http://schemas.openxmlformats.org/officeDocument/2006/relationships/hyperlink" Target="https://www.compraspublicas.gob.ec/ProcesoContratacion/compras/PC/informacionProcesoContratacion2.cpe?idSoliCompra=QbqFYZouA1WrvPNt5niXLaYrbi81p2qRnfet2s-pMKk," TargetMode="External"/><Relationship Id="rId81" Type="http://schemas.openxmlformats.org/officeDocument/2006/relationships/hyperlink" Target="https://www.compraspublicas.gob.ec/ProcesoContratacion/compras/PC/informacionProcesoContratacion2.cpe?idSoliCompra=qZPxs0RWav3KCeGl0RLU2M8yv0rYI8Au5mvkYetueuc," TargetMode="External"/><Relationship Id="rId135" Type="http://schemas.openxmlformats.org/officeDocument/2006/relationships/hyperlink" Target="https://www.compraspublicas.gob.ec/ProcesoContratacion/compras/PC/informacionProcesoContratacion2.cpe?idSoliCompra=bIcUBSHdNdbVTaH6NZpg8SNRifpHG7uY7VBmtJSrOJk," TargetMode="External"/><Relationship Id="rId156" Type="http://schemas.openxmlformats.org/officeDocument/2006/relationships/hyperlink" Target="https://www.compraspublicas.gob.ec/ProcesoContratacion/compras/PC/informacionProcesoContratacion2.cpe?idSoliCompra=sn_shg50Yr7fSKpUpIWooZPlneOxCAgHKqHAofh_jmg," TargetMode="External"/><Relationship Id="rId177" Type="http://schemas.openxmlformats.org/officeDocument/2006/relationships/hyperlink" Target="https://www.compraspublicas.gob.ec/ProcesoContratacion/compras/PC/informacionProcesoContratacion2.cpe?idSoliCompra=Cgu0d1V9hYCluuHKPBc9pN0fk140JMvsLIhT1dPOc5A," TargetMode="External"/><Relationship Id="rId198" Type="http://schemas.openxmlformats.org/officeDocument/2006/relationships/hyperlink" Target="https://www.compraspublicas.gob.ec/ProcesoContratacion/compras/PC/informacionProcesoContratacion2.cpe?idSoliCompra=LK4jmQH14ZSFedho62Juf5sKUn7fXmUoOiwNUPPBLpE," TargetMode="External"/><Relationship Id="rId202" Type="http://schemas.openxmlformats.org/officeDocument/2006/relationships/hyperlink" Target="https://www.compraspublicas.gob.ec/ProcesoContratacion/compras/PC/informacionProcesoContratacion2.cpe?idSoliCompra=LlXUNiklEo4kHKyOlTK1LOy5Bm-IzUj8Qy_nTrZ1x90," TargetMode="External"/><Relationship Id="rId223" Type="http://schemas.openxmlformats.org/officeDocument/2006/relationships/hyperlink" Target="https://www.compraspublicas.gob.ec/ProcesoContratacion/compras/PC/informacionProcesoContratacion2.cpe?idSoliCompra=ArZ-GkjoZVYcfs1KNYDUISXWlSNQqmG18VX8GVYp4nQ," TargetMode="External"/><Relationship Id="rId244" Type="http://schemas.openxmlformats.org/officeDocument/2006/relationships/hyperlink" Target="https://www.compraspublicas.gob.ec/ProcesoContratacion/compras/PC/informacionProcesoContratacion2.cpe?idSoliCompra=Mtban1AXv69gCnqXsKjNeybUZJYi2Wur1MgM3FElTmU," TargetMode="External"/><Relationship Id="rId18" Type="http://schemas.openxmlformats.org/officeDocument/2006/relationships/hyperlink" Target="https://www.compraspublicas.gob.ec/ProcesoContratacion/compras/PC/informacionProcesoContratacion2.cpe?idSoliCompra=W6fdNSDGDfGYcR4rrDsiu0YanJ3hLPCvKiJfwYyT2dg," TargetMode="External"/><Relationship Id="rId39" Type="http://schemas.openxmlformats.org/officeDocument/2006/relationships/hyperlink" Target="https://www.compraspublicas.gob.ec/ProcesoContratacion/compras/PC/informacionProcesoContratacion2.cpe?idSoliCompra=7HFJUmtH0dUvqghodW11IuWAmdO5ctx1HXCKIrlfA8Q," TargetMode="External"/><Relationship Id="rId50" Type="http://schemas.openxmlformats.org/officeDocument/2006/relationships/hyperlink" Target="https://www.compraspublicas.gob.ec/ProcesoContratacion/compras/PC/informacionProcesoContratacion2.cpe?idSoliCompra=eXwK-OR6rtHbRHeFiy9EdjrDd5FKoq-je_YCdAE0P5Y," TargetMode="External"/><Relationship Id="rId104" Type="http://schemas.openxmlformats.org/officeDocument/2006/relationships/hyperlink" Target="https://www.compraspublicas.gob.ec/ProcesoContratacion/compras/PC/informacionProcesoContratacion2.cpe?idSoliCompra=2jbhSTM7okRflAxl10EyDSs7eElldzMs1AiWaqgT77Y," TargetMode="External"/><Relationship Id="rId125" Type="http://schemas.openxmlformats.org/officeDocument/2006/relationships/hyperlink" Target="https://www.compraspublicas.gob.ec/ProcesoContratacion/compras/PC/informacionProcesoContratacion2.cpe?idSoliCompra=50Jh22hC6aQWc9h52i9CvKz-VIc4CMbYZTFItsnvvY4," TargetMode="External"/><Relationship Id="rId146" Type="http://schemas.openxmlformats.org/officeDocument/2006/relationships/hyperlink" Target="https://www.compraspublicas.gob.ec/ProcesoContratacion/compras/PC/informacionProcesoContratacion2.cpe?idSoliCompra=n4iSPndRcOPQF9D4Z8IuLM_bGPFd9f7iH_4IXl-TJ80," TargetMode="External"/><Relationship Id="rId167" Type="http://schemas.openxmlformats.org/officeDocument/2006/relationships/hyperlink" Target="https://www.compraspublicas.gob.ec/ProcesoContratacion/compras/PC/informacionProcesoContratacion2.cpe?idSoliCompra=MgIPo1CtnA0kSJ1QbbHaew-IGmc-LFeqowLB1gTV4DM," TargetMode="External"/><Relationship Id="rId188" Type="http://schemas.openxmlformats.org/officeDocument/2006/relationships/hyperlink" Target="https://www.compraspublicas.gob.ec/ProcesoContratacion/compras/PC/informacionProcesoContratacion2.cpe?idSoliCompra=DTdq0GBNsVFjnW3iYTkckZu5mAP7e5heQf-xyBeNhjk," TargetMode="External"/><Relationship Id="rId71" Type="http://schemas.openxmlformats.org/officeDocument/2006/relationships/hyperlink" Target="https://www.compraspublicas.gob.ec/ProcesoContratacion/compras/PC/informacionProcesoContratacion2.cpe?idSoliCompra=Jze3odIjO7oMA00U1Sf9lQcdudZOtZqd1kfb83vs0DQ," TargetMode="External"/><Relationship Id="rId92" Type="http://schemas.openxmlformats.org/officeDocument/2006/relationships/hyperlink" Target="https://www.compraspublicas.gob.ec/ProcesoContratacion/compras/PC/informacionProcesoContratacion2.cpe?idSoliCompra=-7836Us1_GEVD_7jdkB7fiKyzEWtCpEhmOfDFfjGWpc," TargetMode="External"/><Relationship Id="rId213" Type="http://schemas.openxmlformats.org/officeDocument/2006/relationships/hyperlink" Target="https://www.compraspublicas.gob.ec/ProcesoContratacion/compras/PC/informacionProcesoContratacion2.cpe?idSoliCompra=k3swJj7NTvn6VKd9NNuWDjPLA6ysc9SyiEfK-2_p7t4," TargetMode="External"/><Relationship Id="rId234" Type="http://schemas.openxmlformats.org/officeDocument/2006/relationships/hyperlink" Target="https://www.compraspublicas.gob.ec/ProcesoContratacion/compras/PC/informacionProcesoContratacion2.cpe?idSoliCompra=ayXnSUPO02hJJZbwc38ngVThNrkrENYhfJN60rjp03s," TargetMode="External"/><Relationship Id="rId2" Type="http://schemas.openxmlformats.org/officeDocument/2006/relationships/hyperlink" Target="https://www.compraspublicas.gob.ec/ProcesoContratacion/compras/PC/informacionProcesoContratacion2.cpe?idSoliCompra=nnOKJb8F_S-_SnUh2z7gTeSgtJ0INK4xt7u5H7NYjqo," TargetMode="External"/><Relationship Id="rId29" Type="http://schemas.openxmlformats.org/officeDocument/2006/relationships/hyperlink" Target="https://www.compraspublicas.gob.ec/ProcesoContratacion/compras/PC/informacionProcesoContratacion2.cpe?idSoliCompra=UtOzJ_2F5ZoPcnwrBstPLQTLB5WjJOoOP8OYHmi6Nx8," TargetMode="External"/><Relationship Id="rId40" Type="http://schemas.openxmlformats.org/officeDocument/2006/relationships/hyperlink" Target="https://www.compraspublicas.gob.ec/ProcesoContratacion/compras/PC/informacionProcesoContratacion2.cpe?idSoliCompra=jZW5DhuopfDZQTVT8Uzp-Lk2J3tsUrDhcdNEOGTtd_g," TargetMode="External"/><Relationship Id="rId115" Type="http://schemas.openxmlformats.org/officeDocument/2006/relationships/hyperlink" Target="https://www.compraspublicas.gob.ec/ProcesoContratacion/compras/PC/informacionProcesoContratacion2.cpe?idSoliCompra=dbFm7ZpiyoUmyWy-ayhYQKiVuXrfPmby973MRzrlm18," TargetMode="External"/><Relationship Id="rId136" Type="http://schemas.openxmlformats.org/officeDocument/2006/relationships/hyperlink" Target="https://www.compraspublicas.gob.ec/ProcesoContratacion/compras/PC/informacionProcesoContratacion2.cpe?idSoliCompra=xjAQgGt-xQsvtXijdvuGZplVSZv722qRxgyGjDSALJE," TargetMode="External"/><Relationship Id="rId157" Type="http://schemas.openxmlformats.org/officeDocument/2006/relationships/hyperlink" Target="https://www.compraspublicas.gob.ec/ProcesoContratacion/compras/PC/informacionProcesoContratacion2.cpe?idSoliCompra=XZpCfWRD4q6jPE8ZyNr28suxlwE3BgA3KmUp3qPF65I," TargetMode="External"/><Relationship Id="rId178" Type="http://schemas.openxmlformats.org/officeDocument/2006/relationships/hyperlink" Target="https://www.compraspublicas.gob.ec/ProcesoContratacion/compras/PC/informacionProcesoContratacion2.cpe?idSoliCompra=uVSs1p59fKAxR5cQqjHjkRxE78YqK9I7vnJjSerF0vM," TargetMode="External"/><Relationship Id="rId61" Type="http://schemas.openxmlformats.org/officeDocument/2006/relationships/hyperlink" Target="https://www.compraspublicas.gob.ec/ProcesoContratacion/compras/PC/informacionProcesoContratacion2.cpe?idSoliCompra=g8Khdx15bsL0-fLkOt5K3j6Ubiex_ZmTXAGjT1CpXtc," TargetMode="External"/><Relationship Id="rId82" Type="http://schemas.openxmlformats.org/officeDocument/2006/relationships/hyperlink" Target="https://www.compraspublicas.gob.ec/ProcesoContratacion/compras/PC/informacionProcesoContratacion2.cpe?idSoliCompra=R77o9VVuMpQRgPIwBYb19dlyN7BG3z-6hRO8OPRTP5Y," TargetMode="External"/><Relationship Id="rId199" Type="http://schemas.openxmlformats.org/officeDocument/2006/relationships/hyperlink" Target="https://www.compraspublicas.gob.ec/ProcesoContratacion/compras/PC/informacionProcesoContratacion2.cpe?idSoliCompra=ZiyMtCECqs6n9lGCbPlxcEGkdueABrlQYYVaQel4bms," TargetMode="External"/><Relationship Id="rId203" Type="http://schemas.openxmlformats.org/officeDocument/2006/relationships/hyperlink" Target="https://www.compraspublicas.gob.ec/ProcesoContratacion/compras/PC/informacionProcesoContratacion2.cpe?idSoliCompra=XxzsMtWYdBDdpoEMwRGmt_XE5VtyYsDC9nbo_EKZeiQ," TargetMode="External"/><Relationship Id="rId19" Type="http://schemas.openxmlformats.org/officeDocument/2006/relationships/hyperlink" Target="https://www.compraspublicas.gob.ec/ProcesoContratacion/compras/PC/informacionProcesoContratacion2.cpe?idSoliCompra=9AYXgyu33CAoA206M1QjJZsh2AX52LupeimwMJyzDtI," TargetMode="External"/><Relationship Id="rId224" Type="http://schemas.openxmlformats.org/officeDocument/2006/relationships/hyperlink" Target="https://www.compraspublicas.gob.ec/ProcesoContratacion/compras/PC/informacionProcesoContratacion2.cpe?idSoliCompra=4Rh02YSt0FixFsnwfW8D5-5VQkhEx5uhJ8j9kx-9xkg," TargetMode="External"/><Relationship Id="rId245" Type="http://schemas.openxmlformats.org/officeDocument/2006/relationships/hyperlink" Target="https://www.compraspublicas.gob.ec/ProcesoContratacion/compras/PC/informacionProcesoContratacion2.cpe?idSoliCompra=TMj1ue7c_itlZkgD6PuPkiUWYpI5Iykz2vZVZK4fyA8," TargetMode="External"/><Relationship Id="rId30" Type="http://schemas.openxmlformats.org/officeDocument/2006/relationships/hyperlink" Target="https://www.compraspublicas.gob.ec/ProcesoContratacion/compras/PC/informacionProcesoContratacion2.cpe?idSoliCompra=98mJYanAIK6KsD5dwPLVKq_pSoGq0WpNbY1Yy9HTn6o," TargetMode="External"/><Relationship Id="rId105" Type="http://schemas.openxmlformats.org/officeDocument/2006/relationships/hyperlink" Target="https://www.compraspublicas.gob.ec/ProcesoContratacion/compras/PC/informacionProcesoContratacion2.cpe?idSoliCompra=QqacTWyyc8zDKFxQ_nmekBBoqqnUIUYE6VkbvPAAiUw," TargetMode="External"/><Relationship Id="rId126" Type="http://schemas.openxmlformats.org/officeDocument/2006/relationships/hyperlink" Target="https://www.compraspublicas.gob.ec/ProcesoContratacion/compras/SC/sci.cpe?idSoliCompra=QmLWfam4u9VLJcAWjy4__V2LSRrEgdwLBfDRxE-L0CE," TargetMode="External"/><Relationship Id="rId147" Type="http://schemas.openxmlformats.org/officeDocument/2006/relationships/hyperlink" Target="https://www.compraspublicas.gob.ec/ProcesoContratacion/compras/PC/informacionProcesoContratacion2.cpe?idSoliCompra=nxO4MQupkbNnJ_bsGrwwYAtSaOWDrjkptmnOLl6tRK4," TargetMode="External"/><Relationship Id="rId168" Type="http://schemas.openxmlformats.org/officeDocument/2006/relationships/hyperlink" Target="https://www.compraspublicas.gob.ec/ProcesoContratacion/compras/PC/informacionProcesoContratacion2.cpe?idSoliCompra=-okDR3PG82-tF1UCRiZTjh3_AdZZRH_1pgwA9amu9aY," TargetMode="External"/><Relationship Id="rId51" Type="http://schemas.openxmlformats.org/officeDocument/2006/relationships/hyperlink" Target="https://www.compraspublicas.gob.ec/ProcesoContratacion/compras/PC/informacionProcesoContratacion2.cpe?idSoliCompra=4CSOKoNd2Dc-oHRWlYrLf7aFEM_hSyLmEP-IcMwuyWM," TargetMode="External"/><Relationship Id="rId72" Type="http://schemas.openxmlformats.org/officeDocument/2006/relationships/hyperlink" Target="https://www.compraspublicas.gob.ec/ProcesoContratacion/compras/PC/informacionProcesoContratacion2.cpe?idSoliCompra=N8Mxcx1Z-b3pjfeDK9Byhs2athhNs0MGG4Bjf5tlxPg," TargetMode="External"/><Relationship Id="rId93" Type="http://schemas.openxmlformats.org/officeDocument/2006/relationships/hyperlink" Target="https://www.compraspublicas.gob.ec/ProcesoContratacion/compras/PC/informacionProcesoContratacion2.cpe?idSoliCompra=iIQoXLR7BftpbIxXz59NEvK0GiyZnaJn-HmwwXaFpK8," TargetMode="External"/><Relationship Id="rId189" Type="http://schemas.openxmlformats.org/officeDocument/2006/relationships/hyperlink" Target="https://www.compraspublicas.gob.ec/ProcesoContratacion/compras/PC/informacionProcesoContratacion2.cpe?idSoliCompra=wXgxLXZlsHhXaUR8X5qYPBSh8jnTIFfU4z4PkD8IdmE," TargetMode="External"/><Relationship Id="rId3" Type="http://schemas.openxmlformats.org/officeDocument/2006/relationships/hyperlink" Target="https://www.compraspublicas.gob.ec/ProcesoContratacion/compras/PC/informacionProcesoContratacion2.cpe?idSoliCompra=sGcUwYhgV7faERoB2YB-eBdUduBovVXQ0J0Bj7C-N0o," TargetMode="External"/><Relationship Id="rId214" Type="http://schemas.openxmlformats.org/officeDocument/2006/relationships/hyperlink" Target="https://www.compraspublicas.gob.ec/ProcesoContratacion/compras/PC/informacionProcesoContratacion2.cpe?idSoliCompra=1DnYxkDOe2xY1dqrcLfRCRyCq6k32cT5PoqGhUPWnR4," TargetMode="External"/><Relationship Id="rId235" Type="http://schemas.openxmlformats.org/officeDocument/2006/relationships/hyperlink" Target="https://www.compraspublicas.gob.ec/ProcesoContratacion/compras/PC/informacionProcesoContratacion2.cpe?idSoliCompra=tGA2K6T-e9BXWT-_dICsplt9p7zPaQ4mHE5uRmB3QZk," TargetMode="External"/><Relationship Id="rId116" Type="http://schemas.openxmlformats.org/officeDocument/2006/relationships/hyperlink" Target="https://www.compraspublicas.gob.ec/ProcesoContratacion/compras/PC/informacionProcesoContratacion2.cpe?idSoliCompra=aTo3ctsfPlTdm9GJSezPzd5_fMnvFBBsfHnkon8IC_A," TargetMode="External"/><Relationship Id="rId137" Type="http://schemas.openxmlformats.org/officeDocument/2006/relationships/hyperlink" Target="https://www.compraspublicas.gob.ec/ProcesoContratacion/compras/SC/sci.cpe?idSoliCompra=ZjbPSQfmNdoYBppC0y_hRTCBvirnQMYCU9Rb5Me7Ltk," TargetMode="External"/><Relationship Id="rId158" Type="http://schemas.openxmlformats.org/officeDocument/2006/relationships/hyperlink" Target="https://www.compraspublicas.gob.ec/ProcesoContratacion/compras/PC/informacionProcesoContratacion2.cpe?idSoliCompra=ruitXNHwjvP1xyoadxNHM8n1b9y6H7m4gUiak0kh7eY," TargetMode="External"/><Relationship Id="rId20" Type="http://schemas.openxmlformats.org/officeDocument/2006/relationships/hyperlink" Target="https://www.compraspublicas.gob.ec/ProcesoContratacion/compras/PC/informacionProcesoContratacion2.cpe?idSoliCompra=B3Vyn_3RNWS-AkJWjENOVDmiK2Vy3D-GsUjyl0htMsI," TargetMode="External"/><Relationship Id="rId41" Type="http://schemas.openxmlformats.org/officeDocument/2006/relationships/hyperlink" Target="https://www.compraspublicas.gob.ec/ProcesoContratacion/compras/PC/informacionProcesoContratacion2.cpe?idSoliCompra=JWpEU5UeEO1NdBPIY9d_fvJbVUYRJH7uraRtRxjVFHY," TargetMode="External"/><Relationship Id="rId62" Type="http://schemas.openxmlformats.org/officeDocument/2006/relationships/hyperlink" Target="https://www.compraspublicas.gob.ec/ProcesoContratacion/compras/PC/informacionProcesoContratacion2.cpe?idSoliCompra=IFdeRIFFYT7VetW489OKDBorZZJAg6xwLfB1eDJ5MMc," TargetMode="External"/><Relationship Id="rId83" Type="http://schemas.openxmlformats.org/officeDocument/2006/relationships/hyperlink" Target="https://www.compraspublicas.gob.ec/ProcesoContratacion/compras/PC/informacionProcesoContratacion2.cpe?idSoliCompra=4ZtZXwupz31id1AJnaI8_sJiRdinf-u4LZEW_qni-Ew," TargetMode="External"/><Relationship Id="rId179" Type="http://schemas.openxmlformats.org/officeDocument/2006/relationships/hyperlink" Target="https://www.compraspublicas.gob.ec/ProcesoContratacion/compras/PC/informacionProcesoContratacion2.cpe?idSoliCompra=tDbx1NfJndp-yoyWXej24kQfUfmXaTW1VFRrz8rfTYc," TargetMode="External"/><Relationship Id="rId190" Type="http://schemas.openxmlformats.org/officeDocument/2006/relationships/hyperlink" Target="https://www.compraspublicas.gob.ec/ProcesoContratacion/compras/PC/informacionProcesoContratacion2.cpe?idSoliCompra=RVWeTQ_L0MmkFlyuqjCriQ_hRcIXIRF-u4G1JBpV9_s," TargetMode="External"/><Relationship Id="rId204" Type="http://schemas.openxmlformats.org/officeDocument/2006/relationships/hyperlink" Target="https://www.compraspublicas.gob.ec/ProcesoContratacion/compras/PC/informacionProcesoContratacion2.cpe?idSoliCompra=RVO8xLrNjtHkb2QJ4lDi92MOLZooJhnKnJyTOVDLy9s," TargetMode="External"/><Relationship Id="rId225" Type="http://schemas.openxmlformats.org/officeDocument/2006/relationships/hyperlink" Target="https://www.compraspublicas.gob.ec/ProcesoContratacion/compras/PC/informacionProcesoContratacion2.cpe?idSoliCompra=bZW08cvliNFITXQTnrusB5Hu7ua3fCB4o-Cd59T0ucg," TargetMode="External"/><Relationship Id="rId246" Type="http://schemas.openxmlformats.org/officeDocument/2006/relationships/printerSettings" Target="../printerSettings/printerSettings1.bin"/><Relationship Id="rId106" Type="http://schemas.openxmlformats.org/officeDocument/2006/relationships/hyperlink" Target="https://www.compraspublicas.gob.ec/ProcesoContratacion/compras/PC/informacionProcesoContratacion2.cpe?idSoliCompra=A6Wm7tsNOPi8yTLK_Ytv83mpwLWQAqyx3bFdD4DAb5g," TargetMode="External"/><Relationship Id="rId127" Type="http://schemas.openxmlformats.org/officeDocument/2006/relationships/hyperlink" Target="https://www.compraspublicas.gob.ec/ProcesoContratacion/compras/PC/informacionProcesoContratacion2.cpe?idSoliCompra=412fWPNN1v2me4XXmSGtwyhlpjZZRa7RIHhdP0vkKwI,"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table" Target="../tables/table3.xml"/><Relationship Id="rId6" Type="http://schemas.openxmlformats.org/officeDocument/2006/relationships/table" Target="../tables/table8.xml"/><Relationship Id="rId5" Type="http://schemas.openxmlformats.org/officeDocument/2006/relationships/table" Target="../tables/table7.xml"/><Relationship Id="rId10" Type="http://schemas.openxmlformats.org/officeDocument/2006/relationships/table" Target="../tables/table12.xml"/><Relationship Id="rId4" Type="http://schemas.openxmlformats.org/officeDocument/2006/relationships/table" Target="../tables/table6.xml"/><Relationship Id="rId9" Type="http://schemas.openxmlformats.org/officeDocument/2006/relationships/table" Target="../tables/table11.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 Id="rId4"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A1:R369"/>
  <sheetViews>
    <sheetView tabSelected="1" topLeftCell="A334" zoomScale="70" zoomScaleNormal="70" workbookViewId="0">
      <selection activeCell="L361" sqref="L361"/>
    </sheetView>
  </sheetViews>
  <sheetFormatPr baseColWidth="10" defaultColWidth="11.42578125" defaultRowHeight="15" outlineLevelCol="1" x14ac:dyDescent="0.25"/>
  <cols>
    <col min="1" max="1" width="13.140625" style="3" bestFit="1" customWidth="1"/>
    <col min="2" max="2" width="16.28515625" style="3" bestFit="1" customWidth="1"/>
    <col min="3" max="3" width="14.42578125" style="2" bestFit="1" customWidth="1"/>
    <col min="4" max="4" width="30" style="2" customWidth="1" outlineLevel="1"/>
    <col min="5" max="5" width="14.85546875" style="3" customWidth="1" outlineLevel="1"/>
    <col min="6" max="6" width="32" style="2" customWidth="1"/>
    <col min="7" max="7" width="18.5703125" style="2" customWidth="1"/>
    <col min="8" max="8" width="53.5703125" style="2" customWidth="1"/>
    <col min="9" max="9" width="23.28515625" style="192" customWidth="1"/>
    <col min="10" max="10" width="24.28515625" style="95" customWidth="1"/>
    <col min="11" max="11" width="23.140625" style="4" customWidth="1"/>
    <col min="12" max="12" width="23.85546875" style="4" customWidth="1"/>
    <col min="13" max="13" width="15.7109375" style="2" customWidth="1"/>
    <col min="14" max="14" width="17" style="3" customWidth="1"/>
    <col min="15" max="15" width="22.85546875" style="2" customWidth="1"/>
    <col min="16" max="18" width="41.85546875" style="2" customWidth="1"/>
    <col min="19" max="16384" width="11.42578125" style="2"/>
  </cols>
  <sheetData>
    <row r="1" spans="1:18" s="37" customFormat="1" x14ac:dyDescent="0.25">
      <c r="A1" s="36"/>
      <c r="B1" s="36"/>
      <c r="D1" s="37" t="s">
        <v>800</v>
      </c>
      <c r="E1" s="36"/>
      <c r="I1" s="192"/>
      <c r="J1" s="87">
        <f>+Tabla131214[[#Totals],[VALOR  PAC
"A"]]</f>
        <v>51876764.784000017</v>
      </c>
      <c r="K1" s="38">
        <f>+Tabla131214[[#Totals],[PRESUPUESTO REFERENCIAL
"B"]]</f>
        <v>47597803.05722858</v>
      </c>
      <c r="L1" s="38"/>
      <c r="N1" s="36"/>
    </row>
    <row r="2" spans="1:18" ht="66.599999999999994" customHeight="1" x14ac:dyDescent="0.25">
      <c r="A2" s="5" t="s">
        <v>111</v>
      </c>
      <c r="B2" s="5" t="s">
        <v>113</v>
      </c>
      <c r="C2" s="5" t="s">
        <v>114</v>
      </c>
      <c r="D2" s="5" t="s">
        <v>115</v>
      </c>
      <c r="E2" s="5" t="s">
        <v>116</v>
      </c>
      <c r="F2" s="5" t="s">
        <v>117</v>
      </c>
      <c r="G2" s="5" t="s">
        <v>118</v>
      </c>
      <c r="H2" s="5" t="s">
        <v>119</v>
      </c>
      <c r="I2" s="193" t="s">
        <v>120</v>
      </c>
      <c r="J2" s="88" t="s">
        <v>121</v>
      </c>
      <c r="K2" s="6" t="s">
        <v>122</v>
      </c>
      <c r="L2" s="186" t="s">
        <v>123</v>
      </c>
      <c r="M2" s="68" t="s">
        <v>124</v>
      </c>
      <c r="N2" s="7" t="s">
        <v>125</v>
      </c>
      <c r="O2" s="5" t="s">
        <v>126</v>
      </c>
      <c r="P2" s="5" t="s">
        <v>127</v>
      </c>
      <c r="Q2" s="5" t="s">
        <v>128</v>
      </c>
      <c r="R2" s="5" t="s">
        <v>129</v>
      </c>
    </row>
    <row r="3" spans="1:18" ht="30.75" hidden="1" customHeight="1" x14ac:dyDescent="0.25">
      <c r="A3" s="8">
        <v>2021</v>
      </c>
      <c r="B3" s="8" t="s">
        <v>156</v>
      </c>
      <c r="C3" s="166" t="s">
        <v>174</v>
      </c>
      <c r="D3" s="8" t="s">
        <v>175</v>
      </c>
      <c r="E3" s="8">
        <v>1</v>
      </c>
      <c r="F3" s="16" t="s">
        <v>298</v>
      </c>
      <c r="G3" s="14"/>
      <c r="H3" s="42" t="s">
        <v>299</v>
      </c>
      <c r="I3" s="8" t="s">
        <v>178</v>
      </c>
      <c r="J3" s="89"/>
      <c r="K3" s="22"/>
      <c r="L3" s="15"/>
      <c r="M3" s="23">
        <v>44232</v>
      </c>
      <c r="N3" s="18">
        <v>44480</v>
      </c>
      <c r="O3" s="8" t="s">
        <v>20</v>
      </c>
      <c r="P3" s="15" t="s">
        <v>232</v>
      </c>
      <c r="Q3" s="21" t="s">
        <v>252</v>
      </c>
      <c r="R3" s="21" t="s">
        <v>293</v>
      </c>
    </row>
    <row r="4" spans="1:18" ht="30.75" hidden="1" customHeight="1" x14ac:dyDescent="0.25">
      <c r="A4" s="8">
        <v>2021</v>
      </c>
      <c r="B4" s="8" t="s">
        <v>66</v>
      </c>
      <c r="C4" s="15" t="s">
        <v>184</v>
      </c>
      <c r="D4" s="8" t="s">
        <v>1223</v>
      </c>
      <c r="E4" s="8">
        <v>1</v>
      </c>
      <c r="F4" s="16" t="s">
        <v>300</v>
      </c>
      <c r="G4" s="14"/>
      <c r="H4" s="42" t="s">
        <v>76</v>
      </c>
      <c r="I4" s="8" t="s">
        <v>178</v>
      </c>
      <c r="J4" s="89"/>
      <c r="K4" s="22"/>
      <c r="L4" s="15"/>
      <c r="M4" s="23">
        <v>44256</v>
      </c>
      <c r="N4" s="18">
        <v>44299</v>
      </c>
      <c r="O4" s="8" t="s">
        <v>21</v>
      </c>
      <c r="P4" s="15" t="s">
        <v>301</v>
      </c>
      <c r="Q4" s="21"/>
      <c r="R4" s="21"/>
    </row>
    <row r="5" spans="1:18" ht="30.75" customHeight="1" x14ac:dyDescent="0.25">
      <c r="A5" s="8">
        <v>2021</v>
      </c>
      <c r="B5" s="8" t="s">
        <v>156</v>
      </c>
      <c r="C5" s="15" t="s">
        <v>184</v>
      </c>
      <c r="D5" s="8" t="s">
        <v>1224</v>
      </c>
      <c r="E5" s="8">
        <v>1</v>
      </c>
      <c r="F5" s="16" t="s">
        <v>303</v>
      </c>
      <c r="G5" s="14"/>
      <c r="H5" s="42" t="s">
        <v>84</v>
      </c>
      <c r="I5" s="8" t="s">
        <v>132</v>
      </c>
      <c r="J5" s="89">
        <v>173696</v>
      </c>
      <c r="K5" s="22">
        <v>173696</v>
      </c>
      <c r="L5" s="22">
        <v>173696</v>
      </c>
      <c r="M5" s="23">
        <v>44257</v>
      </c>
      <c r="N5" s="18">
        <v>44279</v>
      </c>
      <c r="O5" s="8" t="s">
        <v>21</v>
      </c>
      <c r="P5" s="15" t="s">
        <v>304</v>
      </c>
      <c r="Q5" s="21"/>
      <c r="R5" s="21"/>
    </row>
    <row r="6" spans="1:18" ht="30.75" customHeight="1" x14ac:dyDescent="0.25">
      <c r="A6" s="8">
        <v>2021</v>
      </c>
      <c r="B6" s="8" t="s">
        <v>156</v>
      </c>
      <c r="C6" s="15" t="s">
        <v>230</v>
      </c>
      <c r="D6" s="8" t="s">
        <v>231</v>
      </c>
      <c r="E6" s="8">
        <v>1</v>
      </c>
      <c r="F6" s="16" t="s">
        <v>305</v>
      </c>
      <c r="G6" s="14"/>
      <c r="H6" s="42" t="s">
        <v>306</v>
      </c>
      <c r="I6" s="8" t="s">
        <v>132</v>
      </c>
      <c r="J6" s="89">
        <v>195545.4</v>
      </c>
      <c r="K6" s="22">
        <v>131735.51999999999</v>
      </c>
      <c r="L6" s="11">
        <v>131735.51999999999</v>
      </c>
      <c r="M6" s="23">
        <v>44263</v>
      </c>
      <c r="N6" s="18">
        <v>44285</v>
      </c>
      <c r="O6" s="8" t="s">
        <v>21</v>
      </c>
      <c r="P6" s="15" t="s">
        <v>307</v>
      </c>
      <c r="Q6" s="21"/>
      <c r="R6" s="21"/>
    </row>
    <row r="7" spans="1:18" ht="30.75" customHeight="1" x14ac:dyDescent="0.25">
      <c r="A7" s="8">
        <v>2021</v>
      </c>
      <c r="B7" s="8" t="s">
        <v>66</v>
      </c>
      <c r="C7" s="15" t="s">
        <v>184</v>
      </c>
      <c r="D7" s="8" t="s">
        <v>1223</v>
      </c>
      <c r="E7" s="8">
        <v>1</v>
      </c>
      <c r="F7" s="16" t="s">
        <v>308</v>
      </c>
      <c r="G7" s="14"/>
      <c r="H7" s="42" t="s">
        <v>309</v>
      </c>
      <c r="I7" s="8" t="s">
        <v>165</v>
      </c>
      <c r="J7" s="89">
        <v>43740.24</v>
      </c>
      <c r="K7" s="22">
        <v>24544.49</v>
      </c>
      <c r="L7" s="22">
        <v>24544.49</v>
      </c>
      <c r="M7" s="23">
        <v>44263</v>
      </c>
      <c r="N7" s="18">
        <v>44287</v>
      </c>
      <c r="O7" s="8" t="s">
        <v>21</v>
      </c>
      <c r="P7" s="15" t="s">
        <v>201</v>
      </c>
      <c r="Q7" s="21"/>
      <c r="R7" s="21"/>
    </row>
    <row r="8" spans="1:18" ht="30.75" customHeight="1" x14ac:dyDescent="0.25">
      <c r="A8" s="8">
        <v>2021</v>
      </c>
      <c r="B8" s="8" t="s">
        <v>156</v>
      </c>
      <c r="C8" s="15" t="s">
        <v>168</v>
      </c>
      <c r="D8" s="8" t="s">
        <v>169</v>
      </c>
      <c r="E8" s="8">
        <v>1</v>
      </c>
      <c r="F8" s="16" t="s">
        <v>310</v>
      </c>
      <c r="G8" s="14"/>
      <c r="H8" s="42" t="s">
        <v>311</v>
      </c>
      <c r="I8" s="8" t="s">
        <v>132</v>
      </c>
      <c r="J8" s="89">
        <v>386450.46</v>
      </c>
      <c r="K8" s="22">
        <v>349484.89</v>
      </c>
      <c r="L8" s="11">
        <v>199206.39</v>
      </c>
      <c r="M8" s="23">
        <v>44263</v>
      </c>
      <c r="N8" s="18">
        <v>44385</v>
      </c>
      <c r="O8" s="8" t="s">
        <v>83</v>
      </c>
      <c r="P8" s="15" t="s">
        <v>208</v>
      </c>
      <c r="Q8" s="21" t="s">
        <v>221</v>
      </c>
      <c r="R8" s="21" t="s">
        <v>209</v>
      </c>
    </row>
    <row r="9" spans="1:18" ht="30.75" customHeight="1" x14ac:dyDescent="0.25">
      <c r="A9" s="8">
        <v>2021</v>
      </c>
      <c r="B9" s="8" t="s">
        <v>156</v>
      </c>
      <c r="C9" s="15" t="s">
        <v>187</v>
      </c>
      <c r="D9" s="8" t="s">
        <v>11</v>
      </c>
      <c r="E9" s="8">
        <v>1</v>
      </c>
      <c r="F9" s="16" t="s">
        <v>313</v>
      </c>
      <c r="G9" s="14"/>
      <c r="H9" s="42" t="s">
        <v>314</v>
      </c>
      <c r="I9" s="8" t="s">
        <v>132</v>
      </c>
      <c r="J9" s="89">
        <v>363223</v>
      </c>
      <c r="K9" s="22">
        <v>363221.65</v>
      </c>
      <c r="L9" s="11">
        <v>244770</v>
      </c>
      <c r="M9" s="23">
        <v>44264</v>
      </c>
      <c r="N9" s="18">
        <v>44323</v>
      </c>
      <c r="O9" s="8" t="s">
        <v>28</v>
      </c>
      <c r="P9" s="15" t="s">
        <v>222</v>
      </c>
      <c r="Q9" s="21" t="s">
        <v>315</v>
      </c>
      <c r="R9" s="21" t="s">
        <v>316</v>
      </c>
    </row>
    <row r="10" spans="1:18" ht="30.75" hidden="1" customHeight="1" x14ac:dyDescent="0.25">
      <c r="A10" s="8">
        <v>2021</v>
      </c>
      <c r="B10" s="8" t="s">
        <v>162</v>
      </c>
      <c r="C10" s="15" t="s">
        <v>163</v>
      </c>
      <c r="D10" s="8" t="s">
        <v>164</v>
      </c>
      <c r="E10" s="8">
        <v>1</v>
      </c>
      <c r="F10" s="16" t="s">
        <v>317</v>
      </c>
      <c r="G10" s="14"/>
      <c r="H10" s="42" t="s">
        <v>318</v>
      </c>
      <c r="I10" s="8" t="s">
        <v>178</v>
      </c>
      <c r="J10" s="89"/>
      <c r="K10" s="89"/>
      <c r="L10" s="15"/>
      <c r="M10" s="23">
        <v>44266</v>
      </c>
      <c r="N10" s="18">
        <v>44295</v>
      </c>
      <c r="O10" s="8" t="s">
        <v>21</v>
      </c>
      <c r="P10" s="15" t="s">
        <v>319</v>
      </c>
      <c r="Q10" s="21"/>
      <c r="R10" s="21"/>
    </row>
    <row r="11" spans="1:18" ht="30.75" customHeight="1" x14ac:dyDescent="0.25">
      <c r="A11" s="8">
        <v>2021</v>
      </c>
      <c r="B11" s="8" t="s">
        <v>156</v>
      </c>
      <c r="C11" s="15" t="s">
        <v>230</v>
      </c>
      <c r="D11" s="8" t="s">
        <v>231</v>
      </c>
      <c r="E11" s="8">
        <v>1</v>
      </c>
      <c r="F11" s="16" t="s">
        <v>320</v>
      </c>
      <c r="G11" s="14"/>
      <c r="H11" s="42" t="s">
        <v>321</v>
      </c>
      <c r="I11" s="8" t="s">
        <v>132</v>
      </c>
      <c r="J11" s="89">
        <v>234014.04</v>
      </c>
      <c r="K11" s="22">
        <v>234014.04</v>
      </c>
      <c r="L11" s="11">
        <v>234014.04</v>
      </c>
      <c r="M11" s="23">
        <v>44266</v>
      </c>
      <c r="N11" s="18">
        <v>44280</v>
      </c>
      <c r="O11" s="8" t="s">
        <v>21</v>
      </c>
      <c r="P11" s="15" t="s">
        <v>307</v>
      </c>
      <c r="Q11" s="21"/>
      <c r="R11" s="21"/>
    </row>
    <row r="12" spans="1:18" ht="30.75" customHeight="1" x14ac:dyDescent="0.25">
      <c r="A12" s="8">
        <v>2021</v>
      </c>
      <c r="B12" s="8" t="s">
        <v>162</v>
      </c>
      <c r="C12" s="15" t="s">
        <v>215</v>
      </c>
      <c r="D12" s="8" t="s">
        <v>216</v>
      </c>
      <c r="E12" s="8">
        <v>1</v>
      </c>
      <c r="F12" s="16" t="s">
        <v>322</v>
      </c>
      <c r="G12" s="14"/>
      <c r="H12" s="42" t="s">
        <v>323</v>
      </c>
      <c r="I12" s="8" t="s">
        <v>132</v>
      </c>
      <c r="J12" s="89">
        <v>279000</v>
      </c>
      <c r="K12" s="22">
        <v>279000</v>
      </c>
      <c r="L12" s="11">
        <v>232000</v>
      </c>
      <c r="M12" s="23">
        <v>44266</v>
      </c>
      <c r="N12" s="18">
        <v>44336</v>
      </c>
      <c r="O12" s="8" t="s">
        <v>21</v>
      </c>
      <c r="P12" s="15" t="s">
        <v>170</v>
      </c>
      <c r="Q12" s="21" t="s">
        <v>324</v>
      </c>
      <c r="R12" s="21" t="s">
        <v>325</v>
      </c>
    </row>
    <row r="13" spans="1:18" ht="30.75" customHeight="1" x14ac:dyDescent="0.25">
      <c r="A13" s="8">
        <v>2021</v>
      </c>
      <c r="B13" s="8" t="s">
        <v>156</v>
      </c>
      <c r="C13" s="15" t="s">
        <v>187</v>
      </c>
      <c r="D13" s="8" t="s">
        <v>11</v>
      </c>
      <c r="E13" s="8">
        <v>1</v>
      </c>
      <c r="F13" s="16" t="s">
        <v>326</v>
      </c>
      <c r="G13" s="14"/>
      <c r="H13" s="42" t="s">
        <v>327</v>
      </c>
      <c r="I13" s="8" t="s">
        <v>132</v>
      </c>
      <c r="J13" s="89">
        <v>156485.4</v>
      </c>
      <c r="K13" s="22">
        <v>155935.18100000001</v>
      </c>
      <c r="L13" s="11">
        <v>142319.23000000001</v>
      </c>
      <c r="M13" s="23">
        <v>44266</v>
      </c>
      <c r="N13" s="18">
        <v>44312</v>
      </c>
      <c r="O13" s="8" t="s">
        <v>31</v>
      </c>
      <c r="P13" s="15" t="s">
        <v>222</v>
      </c>
      <c r="Q13" s="21" t="s">
        <v>328</v>
      </c>
      <c r="R13" s="21" t="s">
        <v>316</v>
      </c>
    </row>
    <row r="14" spans="1:18" ht="30.75" customHeight="1" x14ac:dyDescent="0.25">
      <c r="A14" s="8">
        <v>2021</v>
      </c>
      <c r="B14" s="8" t="s">
        <v>156</v>
      </c>
      <c r="C14" s="15" t="s">
        <v>168</v>
      </c>
      <c r="D14" s="8" t="s">
        <v>169</v>
      </c>
      <c r="E14" s="8">
        <v>1</v>
      </c>
      <c r="F14" s="16" t="s">
        <v>329</v>
      </c>
      <c r="G14" s="14"/>
      <c r="H14" s="42" t="s">
        <v>330</v>
      </c>
      <c r="I14" s="188" t="s">
        <v>188</v>
      </c>
      <c r="J14" s="89">
        <v>480459.26</v>
      </c>
      <c r="K14" s="22">
        <v>480459.26</v>
      </c>
      <c r="L14" s="57">
        <v>278666.37</v>
      </c>
      <c r="M14" s="189">
        <v>44267</v>
      </c>
      <c r="N14" s="18">
        <v>44488</v>
      </c>
      <c r="O14" s="8" t="s">
        <v>681</v>
      </c>
      <c r="P14" s="15" t="s">
        <v>208</v>
      </c>
      <c r="Q14" s="21" t="s">
        <v>221</v>
      </c>
      <c r="R14" s="21" t="s">
        <v>209</v>
      </c>
    </row>
    <row r="15" spans="1:18" ht="30.75" customHeight="1" x14ac:dyDescent="0.25">
      <c r="A15" s="8">
        <v>2021</v>
      </c>
      <c r="B15" s="8" t="s">
        <v>156</v>
      </c>
      <c r="C15" s="15" t="s">
        <v>187</v>
      </c>
      <c r="D15" s="8" t="s">
        <v>11</v>
      </c>
      <c r="E15" s="8">
        <v>1</v>
      </c>
      <c r="F15" s="16" t="s">
        <v>331</v>
      </c>
      <c r="G15" s="14"/>
      <c r="H15" s="42" t="s">
        <v>332</v>
      </c>
      <c r="I15" s="8" t="s">
        <v>132</v>
      </c>
      <c r="J15" s="89">
        <v>173801.98</v>
      </c>
      <c r="K15" s="22">
        <v>162170.56</v>
      </c>
      <c r="L15" s="11">
        <v>129730</v>
      </c>
      <c r="M15" s="23">
        <v>44270</v>
      </c>
      <c r="N15" s="18">
        <v>44326</v>
      </c>
      <c r="O15" s="8" t="s">
        <v>1219</v>
      </c>
      <c r="P15" s="15" t="s">
        <v>222</v>
      </c>
      <c r="Q15" s="21" t="s">
        <v>315</v>
      </c>
      <c r="R15" s="21" t="s">
        <v>316</v>
      </c>
    </row>
    <row r="16" spans="1:18" ht="30.75" customHeight="1" x14ac:dyDescent="0.25">
      <c r="A16" s="8">
        <v>2021</v>
      </c>
      <c r="B16" s="8" t="s">
        <v>156</v>
      </c>
      <c r="C16" s="15" t="s">
        <v>168</v>
      </c>
      <c r="D16" s="8" t="s">
        <v>169</v>
      </c>
      <c r="E16" s="8">
        <v>1</v>
      </c>
      <c r="F16" s="16" t="s">
        <v>333</v>
      </c>
      <c r="G16" s="14"/>
      <c r="H16" s="42" t="s">
        <v>334</v>
      </c>
      <c r="I16" s="188" t="s">
        <v>188</v>
      </c>
      <c r="J16" s="89">
        <v>266591.46999999997</v>
      </c>
      <c r="K16" s="22">
        <v>266591.06</v>
      </c>
      <c r="L16" s="11">
        <v>154622.81</v>
      </c>
      <c r="M16" s="189">
        <v>44270</v>
      </c>
      <c r="N16" s="18">
        <v>44390</v>
      </c>
      <c r="O16" s="8" t="s">
        <v>1106</v>
      </c>
      <c r="P16" s="15" t="s">
        <v>208</v>
      </c>
      <c r="Q16" s="21" t="s">
        <v>221</v>
      </c>
      <c r="R16" s="21" t="s">
        <v>209</v>
      </c>
    </row>
    <row r="17" spans="1:18" ht="30.75" hidden="1" customHeight="1" x14ac:dyDescent="0.25">
      <c r="A17" s="8">
        <v>2021</v>
      </c>
      <c r="B17" s="8" t="s">
        <v>156</v>
      </c>
      <c r="C17" s="15" t="s">
        <v>230</v>
      </c>
      <c r="D17" s="8" t="s">
        <v>231</v>
      </c>
      <c r="E17" s="8">
        <v>1</v>
      </c>
      <c r="F17" s="16" t="s">
        <v>335</v>
      </c>
      <c r="G17" s="14"/>
      <c r="H17" s="42" t="s">
        <v>336</v>
      </c>
      <c r="I17" s="8" t="s">
        <v>178</v>
      </c>
      <c r="J17" s="89"/>
      <c r="K17" s="89"/>
      <c r="L17" s="15"/>
      <c r="M17" s="23">
        <v>44272</v>
      </c>
      <c r="N17" s="18">
        <v>44292</v>
      </c>
      <c r="O17" s="8" t="s">
        <v>21</v>
      </c>
      <c r="P17" s="15" t="s">
        <v>307</v>
      </c>
      <c r="Q17" s="21"/>
      <c r="R17" s="21"/>
    </row>
    <row r="18" spans="1:18" ht="30.75" hidden="1" customHeight="1" x14ac:dyDescent="0.25">
      <c r="A18" s="8">
        <v>2021</v>
      </c>
      <c r="B18" s="8" t="s">
        <v>162</v>
      </c>
      <c r="C18" s="15" t="s">
        <v>163</v>
      </c>
      <c r="D18" s="8" t="s">
        <v>164</v>
      </c>
      <c r="E18" s="8">
        <v>1</v>
      </c>
      <c r="F18" s="16" t="s">
        <v>337</v>
      </c>
      <c r="G18" s="14"/>
      <c r="H18" s="42" t="s">
        <v>338</v>
      </c>
      <c r="I18" s="8" t="s">
        <v>178</v>
      </c>
      <c r="J18" s="89"/>
      <c r="K18" s="89"/>
      <c r="L18" s="11"/>
      <c r="M18" s="23">
        <v>44277</v>
      </c>
      <c r="N18" s="18">
        <v>44309</v>
      </c>
      <c r="O18" s="8" t="s">
        <v>21</v>
      </c>
      <c r="P18" s="15" t="s">
        <v>235</v>
      </c>
      <c r="Q18" s="21"/>
      <c r="R18" s="21"/>
    </row>
    <row r="19" spans="1:18" ht="30.75" customHeight="1" x14ac:dyDescent="0.25">
      <c r="A19" s="8">
        <v>2021</v>
      </c>
      <c r="B19" s="8" t="s">
        <v>156</v>
      </c>
      <c r="C19" s="15" t="s">
        <v>168</v>
      </c>
      <c r="D19" s="8" t="s">
        <v>169</v>
      </c>
      <c r="E19" s="8">
        <v>1</v>
      </c>
      <c r="F19" s="16" t="s">
        <v>339</v>
      </c>
      <c r="G19" s="14"/>
      <c r="H19" s="42" t="s">
        <v>340</v>
      </c>
      <c r="I19" s="8" t="s">
        <v>132</v>
      </c>
      <c r="J19" s="89">
        <v>120076.35</v>
      </c>
      <c r="K19" s="89">
        <v>120076.35</v>
      </c>
      <c r="L19" s="89">
        <v>94000</v>
      </c>
      <c r="M19" s="23">
        <v>44279</v>
      </c>
      <c r="N19" s="18">
        <v>44516</v>
      </c>
      <c r="O19" s="8" t="s">
        <v>20</v>
      </c>
      <c r="P19" s="15" t="s">
        <v>208</v>
      </c>
      <c r="Q19" s="21" t="s">
        <v>221</v>
      </c>
      <c r="R19" s="21" t="s">
        <v>209</v>
      </c>
    </row>
    <row r="20" spans="1:18" ht="30.75" customHeight="1" x14ac:dyDescent="0.25">
      <c r="A20" s="8">
        <v>2021</v>
      </c>
      <c r="B20" s="8" t="s">
        <v>66</v>
      </c>
      <c r="C20" s="15" t="s">
        <v>130</v>
      </c>
      <c r="D20" s="8" t="s">
        <v>12</v>
      </c>
      <c r="E20" s="8">
        <v>1</v>
      </c>
      <c r="F20" s="16" t="s">
        <v>341</v>
      </c>
      <c r="G20" s="14" t="s">
        <v>342</v>
      </c>
      <c r="H20" s="42" t="s">
        <v>343</v>
      </c>
      <c r="I20" s="8" t="s">
        <v>165</v>
      </c>
      <c r="J20" s="89">
        <v>68334.75</v>
      </c>
      <c r="K20" s="22">
        <v>66580.25</v>
      </c>
      <c r="L20" s="22">
        <v>66580.25</v>
      </c>
      <c r="M20" s="23">
        <v>44270</v>
      </c>
      <c r="N20" s="18">
        <v>44272</v>
      </c>
      <c r="O20" s="8" t="s">
        <v>29</v>
      </c>
      <c r="P20" s="15" t="s">
        <v>344</v>
      </c>
      <c r="Q20" s="21"/>
      <c r="R20" s="21"/>
    </row>
    <row r="21" spans="1:18" ht="30.75" customHeight="1" x14ac:dyDescent="0.25">
      <c r="A21" s="8">
        <v>2021</v>
      </c>
      <c r="B21" s="8" t="s">
        <v>66</v>
      </c>
      <c r="C21" s="15" t="s">
        <v>130</v>
      </c>
      <c r="D21" s="8" t="s">
        <v>12</v>
      </c>
      <c r="E21" s="8">
        <v>1</v>
      </c>
      <c r="F21" s="16" t="s">
        <v>345</v>
      </c>
      <c r="G21" s="14" t="s">
        <v>346</v>
      </c>
      <c r="H21" s="42" t="s">
        <v>152</v>
      </c>
      <c r="I21" s="8" t="s">
        <v>165</v>
      </c>
      <c r="J21" s="89">
        <v>171450.78</v>
      </c>
      <c r="K21" s="22">
        <v>171316.3088</v>
      </c>
      <c r="L21" s="22">
        <v>171316.3088</v>
      </c>
      <c r="M21" s="23">
        <v>44286</v>
      </c>
      <c r="N21" s="18">
        <v>44291</v>
      </c>
      <c r="O21" s="8" t="s">
        <v>14</v>
      </c>
      <c r="P21" s="15" t="s">
        <v>344</v>
      </c>
      <c r="Q21" s="21"/>
      <c r="R21" s="21"/>
    </row>
    <row r="22" spans="1:18" ht="30.75" customHeight="1" x14ac:dyDescent="0.25">
      <c r="A22" s="8">
        <v>2021</v>
      </c>
      <c r="B22" s="8" t="s">
        <v>66</v>
      </c>
      <c r="C22" s="25" t="s">
        <v>130</v>
      </c>
      <c r="D22" s="8" t="s">
        <v>12</v>
      </c>
      <c r="E22" s="8">
        <v>1</v>
      </c>
      <c r="F22" s="16" t="s">
        <v>347</v>
      </c>
      <c r="G22" s="26" t="s">
        <v>348</v>
      </c>
      <c r="H22" s="42" t="s">
        <v>349</v>
      </c>
      <c r="I22" s="8" t="s">
        <v>165</v>
      </c>
      <c r="J22" s="90">
        <v>502827.68</v>
      </c>
      <c r="K22" s="27">
        <v>364727.12</v>
      </c>
      <c r="L22" s="27">
        <v>364727.12</v>
      </c>
      <c r="M22" s="23">
        <v>44300</v>
      </c>
      <c r="N22" s="28">
        <v>44302</v>
      </c>
      <c r="O22" s="8" t="s">
        <v>28</v>
      </c>
      <c r="P22" s="25" t="s">
        <v>344</v>
      </c>
      <c r="Q22" s="21"/>
      <c r="R22" s="21"/>
    </row>
    <row r="23" spans="1:18" ht="30.75" customHeight="1" x14ac:dyDescent="0.25">
      <c r="A23" s="8">
        <v>2021</v>
      </c>
      <c r="B23" s="8" t="s">
        <v>66</v>
      </c>
      <c r="C23" s="25" t="s">
        <v>130</v>
      </c>
      <c r="D23" s="8" t="s">
        <v>12</v>
      </c>
      <c r="E23" s="8">
        <v>1</v>
      </c>
      <c r="F23" s="16" t="s">
        <v>350</v>
      </c>
      <c r="G23" s="29" t="s">
        <v>351</v>
      </c>
      <c r="H23" s="42" t="s">
        <v>352</v>
      </c>
      <c r="I23" s="25" t="s">
        <v>165</v>
      </c>
      <c r="J23" s="91">
        <v>25350</v>
      </c>
      <c r="K23" s="30">
        <v>21468</v>
      </c>
      <c r="L23" s="30">
        <v>21468</v>
      </c>
      <c r="M23" s="31">
        <v>44306</v>
      </c>
      <c r="N23" s="32">
        <v>44308</v>
      </c>
      <c r="O23" s="33" t="s">
        <v>31</v>
      </c>
      <c r="P23" s="25" t="s">
        <v>344</v>
      </c>
      <c r="Q23" s="25"/>
      <c r="R23" s="8"/>
    </row>
    <row r="24" spans="1:18" ht="30.75" customHeight="1" x14ac:dyDescent="0.25">
      <c r="A24" s="8">
        <v>2021</v>
      </c>
      <c r="B24" s="8" t="s">
        <v>66</v>
      </c>
      <c r="C24" s="15" t="s">
        <v>130</v>
      </c>
      <c r="D24" s="8" t="s">
        <v>12</v>
      </c>
      <c r="E24" s="8"/>
      <c r="F24" s="16" t="s">
        <v>465</v>
      </c>
      <c r="G24" s="14" t="s">
        <v>474</v>
      </c>
      <c r="H24" s="42" t="s">
        <v>475</v>
      </c>
      <c r="I24" s="8" t="s">
        <v>165</v>
      </c>
      <c r="J24" s="89">
        <v>4.32</v>
      </c>
      <c r="K24" s="24">
        <v>3.24</v>
      </c>
      <c r="L24" s="22">
        <v>3.24</v>
      </c>
      <c r="M24" s="23">
        <v>44351</v>
      </c>
      <c r="N24" s="18">
        <v>44355</v>
      </c>
      <c r="O24" s="8" t="s">
        <v>14</v>
      </c>
      <c r="P24" s="25" t="s">
        <v>344</v>
      </c>
      <c r="Q24" s="21"/>
      <c r="R24" s="21"/>
    </row>
    <row r="25" spans="1:18" ht="30.75" hidden="1" customHeight="1" x14ac:dyDescent="0.25">
      <c r="A25" s="8">
        <v>2021</v>
      </c>
      <c r="B25" s="8" t="s">
        <v>156</v>
      </c>
      <c r="C25" s="15" t="s">
        <v>187</v>
      </c>
      <c r="D25" s="8" t="s">
        <v>11</v>
      </c>
      <c r="E25" s="8">
        <v>1</v>
      </c>
      <c r="F25" s="16" t="s">
        <v>355</v>
      </c>
      <c r="G25" s="14"/>
      <c r="H25" s="42" t="s">
        <v>356</v>
      </c>
      <c r="I25" s="8" t="s">
        <v>178</v>
      </c>
      <c r="J25" s="89"/>
      <c r="K25" s="24"/>
      <c r="L25" s="15"/>
      <c r="M25" s="23">
        <v>44284</v>
      </c>
      <c r="N25" s="18">
        <v>44484</v>
      </c>
      <c r="O25" s="8" t="s">
        <v>28</v>
      </c>
      <c r="P25" s="15" t="s">
        <v>243</v>
      </c>
      <c r="Q25" s="21" t="s">
        <v>281</v>
      </c>
      <c r="R25" s="21" t="s">
        <v>239</v>
      </c>
    </row>
    <row r="26" spans="1:18" ht="30.75" hidden="1" customHeight="1" x14ac:dyDescent="0.25">
      <c r="A26" s="8">
        <v>2021</v>
      </c>
      <c r="B26" s="8" t="s">
        <v>66</v>
      </c>
      <c r="C26" s="15" t="s">
        <v>187</v>
      </c>
      <c r="D26" s="8" t="s">
        <v>11</v>
      </c>
      <c r="E26" s="8">
        <v>1</v>
      </c>
      <c r="F26" s="16" t="s">
        <v>357</v>
      </c>
      <c r="G26" s="14"/>
      <c r="H26" s="42" t="s">
        <v>358</v>
      </c>
      <c r="I26" s="8" t="s">
        <v>178</v>
      </c>
      <c r="J26" s="89"/>
      <c r="K26" s="24"/>
      <c r="L26" s="15"/>
      <c r="M26" s="23">
        <v>44285</v>
      </c>
      <c r="N26" s="18">
        <v>44357</v>
      </c>
      <c r="O26" s="8" t="s">
        <v>59</v>
      </c>
      <c r="P26" s="15" t="s">
        <v>260</v>
      </c>
      <c r="Q26" s="21" t="s">
        <v>190</v>
      </c>
      <c r="R26" s="21" t="s">
        <v>191</v>
      </c>
    </row>
    <row r="27" spans="1:18" ht="30.75" customHeight="1" x14ac:dyDescent="0.25">
      <c r="A27" s="8">
        <v>2021</v>
      </c>
      <c r="B27" s="8" t="s">
        <v>156</v>
      </c>
      <c r="C27" s="15" t="s">
        <v>184</v>
      </c>
      <c r="D27" s="8" t="s">
        <v>1223</v>
      </c>
      <c r="E27" s="8">
        <v>1</v>
      </c>
      <c r="F27" s="16" t="s">
        <v>359</v>
      </c>
      <c r="G27" s="14"/>
      <c r="H27" s="42" t="s">
        <v>360</v>
      </c>
      <c r="I27" s="8" t="s">
        <v>132</v>
      </c>
      <c r="J27" s="89">
        <v>315000</v>
      </c>
      <c r="K27" s="22">
        <v>183505.93</v>
      </c>
      <c r="L27" s="22">
        <v>183505.93</v>
      </c>
      <c r="M27" s="23">
        <v>44291</v>
      </c>
      <c r="N27" s="18">
        <v>44337</v>
      </c>
      <c r="O27" s="8" t="s">
        <v>21</v>
      </c>
      <c r="P27" s="15" t="s">
        <v>361</v>
      </c>
      <c r="Q27" s="21"/>
      <c r="R27" s="21"/>
    </row>
    <row r="28" spans="1:18" ht="30.75" customHeight="1" x14ac:dyDescent="0.25">
      <c r="A28" s="8">
        <v>2021</v>
      </c>
      <c r="B28" s="8" t="s">
        <v>156</v>
      </c>
      <c r="C28" s="15" t="s">
        <v>184</v>
      </c>
      <c r="D28" s="8" t="s">
        <v>1223</v>
      </c>
      <c r="E28" s="8">
        <v>1</v>
      </c>
      <c r="F28" s="16" t="s">
        <v>362</v>
      </c>
      <c r="G28" s="14"/>
      <c r="H28" s="42" t="s">
        <v>363</v>
      </c>
      <c r="I28" s="8" t="s">
        <v>132</v>
      </c>
      <c r="J28" s="89">
        <v>119000</v>
      </c>
      <c r="K28" s="22">
        <v>117801.37</v>
      </c>
      <c r="L28" s="22">
        <v>117801.37</v>
      </c>
      <c r="M28" s="23">
        <v>44291</v>
      </c>
      <c r="N28" s="18">
        <v>44341</v>
      </c>
      <c r="O28" s="8" t="s">
        <v>21</v>
      </c>
      <c r="P28" s="15" t="s">
        <v>364</v>
      </c>
      <c r="Q28" s="21"/>
      <c r="R28" s="21"/>
    </row>
    <row r="29" spans="1:18" ht="30.75" customHeight="1" x14ac:dyDescent="0.25">
      <c r="A29" s="8">
        <v>2021</v>
      </c>
      <c r="B29" s="8" t="s">
        <v>156</v>
      </c>
      <c r="C29" s="15" t="s">
        <v>168</v>
      </c>
      <c r="D29" s="8" t="s">
        <v>169</v>
      </c>
      <c r="E29" s="8">
        <v>1</v>
      </c>
      <c r="F29" s="16" t="s">
        <v>365</v>
      </c>
      <c r="G29" s="14"/>
      <c r="H29" s="42" t="s">
        <v>366</v>
      </c>
      <c r="I29" s="188" t="s">
        <v>188</v>
      </c>
      <c r="J29" s="89">
        <v>237310.69</v>
      </c>
      <c r="K29" s="22">
        <v>237310.07999999999</v>
      </c>
      <c r="L29" s="57">
        <v>128408.48</v>
      </c>
      <c r="M29" s="189">
        <v>44291</v>
      </c>
      <c r="N29" s="18">
        <v>44540</v>
      </c>
      <c r="O29" s="8" t="s">
        <v>83</v>
      </c>
      <c r="P29" s="15" t="s">
        <v>208</v>
      </c>
      <c r="Q29" s="21" t="s">
        <v>221</v>
      </c>
      <c r="R29" s="21" t="s">
        <v>209</v>
      </c>
    </row>
    <row r="30" spans="1:18" ht="30.75" customHeight="1" x14ac:dyDescent="0.25">
      <c r="A30" s="8">
        <v>2021</v>
      </c>
      <c r="B30" s="8" t="s">
        <v>156</v>
      </c>
      <c r="C30" s="15" t="s">
        <v>230</v>
      </c>
      <c r="D30" s="8" t="s">
        <v>231</v>
      </c>
      <c r="E30" s="8">
        <v>1</v>
      </c>
      <c r="F30" s="16" t="s">
        <v>367</v>
      </c>
      <c r="G30" s="14"/>
      <c r="H30" s="42" t="s">
        <v>336</v>
      </c>
      <c r="I30" s="8" t="s">
        <v>132</v>
      </c>
      <c r="J30" s="89">
        <v>21880.799999999999</v>
      </c>
      <c r="K30" s="22">
        <v>20786.64</v>
      </c>
      <c r="L30" s="22">
        <v>20786.64</v>
      </c>
      <c r="M30" s="23">
        <v>44291</v>
      </c>
      <c r="N30" s="18">
        <v>44312</v>
      </c>
      <c r="O30" s="8" t="s">
        <v>21</v>
      </c>
      <c r="P30" s="15" t="s">
        <v>307</v>
      </c>
      <c r="Q30" s="21"/>
      <c r="R30" s="21"/>
    </row>
    <row r="31" spans="1:18" ht="30.75" customHeight="1" x14ac:dyDescent="0.25">
      <c r="A31" s="8">
        <v>2021</v>
      </c>
      <c r="B31" s="8" t="s">
        <v>66</v>
      </c>
      <c r="C31" s="15" t="s">
        <v>187</v>
      </c>
      <c r="D31" s="8" t="s">
        <v>11</v>
      </c>
      <c r="E31" s="8">
        <v>1</v>
      </c>
      <c r="F31" s="16" t="s">
        <v>368</v>
      </c>
      <c r="G31" s="14"/>
      <c r="H31" s="42" t="s">
        <v>273</v>
      </c>
      <c r="I31" s="8" t="s">
        <v>132</v>
      </c>
      <c r="J31" s="89">
        <v>355925</v>
      </c>
      <c r="K31" s="22">
        <v>355925</v>
      </c>
      <c r="L31" s="11">
        <v>330404</v>
      </c>
      <c r="M31" s="23">
        <v>44293</v>
      </c>
      <c r="N31" s="18">
        <v>44383</v>
      </c>
      <c r="O31" s="8" t="s">
        <v>1219</v>
      </c>
      <c r="P31" s="15" t="s">
        <v>219</v>
      </c>
      <c r="Q31" s="21" t="s">
        <v>242</v>
      </c>
      <c r="R31" s="21" t="s">
        <v>238</v>
      </c>
    </row>
    <row r="32" spans="1:18" ht="30.75" customHeight="1" x14ac:dyDescent="0.25">
      <c r="A32" s="8">
        <v>2021</v>
      </c>
      <c r="B32" s="8" t="s">
        <v>156</v>
      </c>
      <c r="C32" s="15" t="s">
        <v>187</v>
      </c>
      <c r="D32" s="8" t="s">
        <v>11</v>
      </c>
      <c r="E32" s="8">
        <v>1</v>
      </c>
      <c r="F32" s="16" t="s">
        <v>369</v>
      </c>
      <c r="G32" s="14"/>
      <c r="H32" s="42" t="s">
        <v>370</v>
      </c>
      <c r="I32" s="8" t="s">
        <v>132</v>
      </c>
      <c r="J32" s="89">
        <v>571284</v>
      </c>
      <c r="K32" s="34">
        <v>434385.24</v>
      </c>
      <c r="L32" s="11">
        <v>428000</v>
      </c>
      <c r="M32" s="23">
        <v>44293</v>
      </c>
      <c r="N32" s="18">
        <v>44362</v>
      </c>
      <c r="O32" s="8" t="s">
        <v>28</v>
      </c>
      <c r="P32" s="15" t="s">
        <v>232</v>
      </c>
      <c r="Q32" s="21" t="s">
        <v>371</v>
      </c>
      <c r="R32" s="21" t="s">
        <v>244</v>
      </c>
    </row>
    <row r="33" spans="1:18" ht="30.75" customHeight="1" x14ac:dyDescent="0.25">
      <c r="A33" s="8">
        <v>2021</v>
      </c>
      <c r="B33" s="8" t="s">
        <v>66</v>
      </c>
      <c r="C33" s="15" t="s">
        <v>187</v>
      </c>
      <c r="D33" s="8" t="s">
        <v>11</v>
      </c>
      <c r="E33" s="8">
        <v>1</v>
      </c>
      <c r="F33" s="16" t="s">
        <v>372</v>
      </c>
      <c r="G33" s="14"/>
      <c r="H33" s="42" t="s">
        <v>373</v>
      </c>
      <c r="I33" s="8" t="s">
        <v>132</v>
      </c>
      <c r="J33" s="89">
        <v>68068.7</v>
      </c>
      <c r="K33" s="24">
        <v>58188.7</v>
      </c>
      <c r="L33" s="11">
        <v>54500</v>
      </c>
      <c r="M33" s="23">
        <v>44293</v>
      </c>
      <c r="N33" s="18">
        <v>44347</v>
      </c>
      <c r="O33" s="8" t="s">
        <v>31</v>
      </c>
      <c r="P33" s="15" t="s">
        <v>374</v>
      </c>
      <c r="Q33" s="21"/>
      <c r="R33" s="21"/>
    </row>
    <row r="34" spans="1:18" ht="30.75" customHeight="1" x14ac:dyDescent="0.25">
      <c r="A34" s="8">
        <v>2021</v>
      </c>
      <c r="B34" s="8" t="s">
        <v>66</v>
      </c>
      <c r="C34" s="15" t="s">
        <v>187</v>
      </c>
      <c r="D34" s="8" t="s">
        <v>11</v>
      </c>
      <c r="E34" s="8">
        <v>1</v>
      </c>
      <c r="F34" s="16" t="s">
        <v>375</v>
      </c>
      <c r="G34" s="14"/>
      <c r="H34" s="42" t="s">
        <v>200</v>
      </c>
      <c r="I34" s="8" t="s">
        <v>132</v>
      </c>
      <c r="J34" s="89">
        <v>11900</v>
      </c>
      <c r="K34" s="24">
        <v>8400</v>
      </c>
      <c r="L34" s="11">
        <v>7077</v>
      </c>
      <c r="M34" s="23">
        <v>44293</v>
      </c>
      <c r="N34" s="18">
        <v>44349</v>
      </c>
      <c r="O34" s="8" t="s">
        <v>31</v>
      </c>
      <c r="P34" s="15" t="s">
        <v>211</v>
      </c>
      <c r="Q34" s="21"/>
      <c r="R34" s="21"/>
    </row>
    <row r="35" spans="1:18" ht="30.75" customHeight="1" x14ac:dyDescent="0.25">
      <c r="A35" s="8">
        <v>2021</v>
      </c>
      <c r="B35" s="8" t="s">
        <v>156</v>
      </c>
      <c r="C35" s="15" t="s">
        <v>187</v>
      </c>
      <c r="D35" s="8" t="s">
        <v>11</v>
      </c>
      <c r="E35" s="8">
        <v>1</v>
      </c>
      <c r="F35" s="16" t="s">
        <v>376</v>
      </c>
      <c r="G35" s="14"/>
      <c r="H35" s="42" t="s">
        <v>377</v>
      </c>
      <c r="I35" s="8" t="s">
        <v>132</v>
      </c>
      <c r="J35" s="89">
        <v>758694</v>
      </c>
      <c r="K35" s="34">
        <v>589818.36</v>
      </c>
      <c r="L35" s="11">
        <v>577000</v>
      </c>
      <c r="M35" s="23">
        <v>44295</v>
      </c>
      <c r="N35" s="18">
        <v>44365</v>
      </c>
      <c r="O35" s="8" t="s">
        <v>1219</v>
      </c>
      <c r="P35" s="15" t="s">
        <v>378</v>
      </c>
      <c r="Q35" s="21" t="s">
        <v>379</v>
      </c>
      <c r="R35" s="21" t="s">
        <v>290</v>
      </c>
    </row>
    <row r="36" spans="1:18" ht="30.75" hidden="1" customHeight="1" x14ac:dyDescent="0.25">
      <c r="A36" s="8">
        <v>2021</v>
      </c>
      <c r="B36" s="8" t="s">
        <v>156</v>
      </c>
      <c r="C36" s="15" t="s">
        <v>187</v>
      </c>
      <c r="D36" s="8" t="s">
        <v>11</v>
      </c>
      <c r="E36" s="8">
        <v>1</v>
      </c>
      <c r="F36" s="16" t="s">
        <v>380</v>
      </c>
      <c r="G36" s="14"/>
      <c r="H36" s="42" t="s">
        <v>381</v>
      </c>
      <c r="I36" s="8" t="s">
        <v>178</v>
      </c>
      <c r="J36" s="89"/>
      <c r="K36" s="24"/>
      <c r="L36" s="15"/>
      <c r="M36" s="23">
        <v>44298</v>
      </c>
      <c r="N36" s="18">
        <v>44342</v>
      </c>
      <c r="O36" s="8" t="s">
        <v>29</v>
      </c>
      <c r="P36" s="15" t="s">
        <v>379</v>
      </c>
      <c r="Q36" s="21" t="s">
        <v>232</v>
      </c>
      <c r="R36" s="21" t="s">
        <v>244</v>
      </c>
    </row>
    <row r="37" spans="1:18" ht="30.75" customHeight="1" x14ac:dyDescent="0.25">
      <c r="A37" s="8">
        <v>2021</v>
      </c>
      <c r="B37" s="8" t="s">
        <v>66</v>
      </c>
      <c r="C37" s="15" t="s">
        <v>187</v>
      </c>
      <c r="D37" s="8" t="s">
        <v>11</v>
      </c>
      <c r="E37" s="8">
        <v>1</v>
      </c>
      <c r="F37" s="16" t="s">
        <v>382</v>
      </c>
      <c r="G37" s="14"/>
      <c r="H37" s="42" t="s">
        <v>383</v>
      </c>
      <c r="I37" s="8" t="s">
        <v>132</v>
      </c>
      <c r="J37" s="89">
        <v>148050</v>
      </c>
      <c r="K37" s="24">
        <v>46200</v>
      </c>
      <c r="L37" s="11">
        <v>38010</v>
      </c>
      <c r="M37" s="23">
        <v>44298</v>
      </c>
      <c r="N37" s="18">
        <v>44357</v>
      </c>
      <c r="O37" s="8" t="s">
        <v>31</v>
      </c>
      <c r="P37" s="15" t="s">
        <v>285</v>
      </c>
      <c r="Q37" s="21"/>
      <c r="R37" s="21"/>
    </row>
    <row r="38" spans="1:18" ht="30.75" hidden="1" customHeight="1" x14ac:dyDescent="0.25">
      <c r="A38" s="8">
        <v>2021</v>
      </c>
      <c r="B38" s="8" t="s">
        <v>156</v>
      </c>
      <c r="C38" s="15" t="s">
        <v>187</v>
      </c>
      <c r="D38" s="8" t="s">
        <v>11</v>
      </c>
      <c r="E38" s="8">
        <v>1</v>
      </c>
      <c r="F38" s="16" t="s">
        <v>384</v>
      </c>
      <c r="G38" s="14"/>
      <c r="H38" s="42" t="s">
        <v>385</v>
      </c>
      <c r="I38" s="8" t="s">
        <v>178</v>
      </c>
      <c r="J38" s="89"/>
      <c r="K38" s="89"/>
      <c r="L38" s="15"/>
      <c r="M38" s="23">
        <v>44301</v>
      </c>
      <c r="N38" s="18">
        <v>44378</v>
      </c>
      <c r="O38" s="8" t="s">
        <v>29</v>
      </c>
      <c r="P38" s="15" t="s">
        <v>386</v>
      </c>
      <c r="Q38" s="21" t="s">
        <v>387</v>
      </c>
      <c r="R38" s="21" t="s">
        <v>388</v>
      </c>
    </row>
    <row r="39" spans="1:18" ht="30.75" hidden="1" customHeight="1" x14ac:dyDescent="0.25">
      <c r="A39" s="8">
        <v>2021</v>
      </c>
      <c r="B39" s="8" t="s">
        <v>66</v>
      </c>
      <c r="C39" s="15" t="s">
        <v>174</v>
      </c>
      <c r="D39" s="8" t="s">
        <v>175</v>
      </c>
      <c r="E39" s="8">
        <v>1</v>
      </c>
      <c r="F39" s="16" t="s">
        <v>389</v>
      </c>
      <c r="G39" s="14"/>
      <c r="H39" s="42" t="s">
        <v>390</v>
      </c>
      <c r="I39" s="8" t="s">
        <v>178</v>
      </c>
      <c r="J39" s="89"/>
      <c r="K39" s="22"/>
      <c r="L39" s="15"/>
      <c r="M39" s="23">
        <v>44305</v>
      </c>
      <c r="N39" s="18">
        <v>44484</v>
      </c>
      <c r="O39" s="8" t="s">
        <v>83</v>
      </c>
      <c r="P39" s="15" t="s">
        <v>283</v>
      </c>
      <c r="Q39" s="21" t="s">
        <v>223</v>
      </c>
      <c r="R39" s="21" t="s">
        <v>171</v>
      </c>
    </row>
    <row r="40" spans="1:18" ht="30.75" customHeight="1" x14ac:dyDescent="0.25">
      <c r="A40" s="8">
        <v>2021</v>
      </c>
      <c r="B40" s="8" t="s">
        <v>156</v>
      </c>
      <c r="C40" s="15" t="s">
        <v>168</v>
      </c>
      <c r="D40" s="8" t="s">
        <v>169</v>
      </c>
      <c r="E40" s="8">
        <v>1</v>
      </c>
      <c r="F40" s="16" t="s">
        <v>391</v>
      </c>
      <c r="G40" s="14"/>
      <c r="H40" s="42" t="s">
        <v>392</v>
      </c>
      <c r="I40" s="188" t="s">
        <v>188</v>
      </c>
      <c r="J40" s="89">
        <v>468039.82</v>
      </c>
      <c r="K40" s="22">
        <v>468039.82</v>
      </c>
      <c r="L40" s="57">
        <v>420000</v>
      </c>
      <c r="M40" s="189">
        <v>44305</v>
      </c>
      <c r="N40" s="18">
        <v>44421</v>
      </c>
      <c r="O40" s="8" t="s">
        <v>681</v>
      </c>
      <c r="P40" s="15" t="s">
        <v>393</v>
      </c>
      <c r="Q40" s="21" t="s">
        <v>189</v>
      </c>
      <c r="R40" s="21" t="s">
        <v>394</v>
      </c>
    </row>
    <row r="41" spans="1:18" ht="30.75" customHeight="1" x14ac:dyDescent="0.25">
      <c r="A41" s="8">
        <v>2021</v>
      </c>
      <c r="B41" s="8" t="s">
        <v>66</v>
      </c>
      <c r="C41" s="15" t="s">
        <v>187</v>
      </c>
      <c r="D41" s="8" t="s">
        <v>11</v>
      </c>
      <c r="E41" s="8">
        <v>1</v>
      </c>
      <c r="F41" s="16" t="s">
        <v>395</v>
      </c>
      <c r="G41" s="14"/>
      <c r="H41" s="42" t="s">
        <v>396</v>
      </c>
      <c r="I41" s="8" t="s">
        <v>132</v>
      </c>
      <c r="J41" s="89">
        <v>35000</v>
      </c>
      <c r="K41" s="24">
        <v>35000</v>
      </c>
      <c r="L41" s="11">
        <v>31850</v>
      </c>
      <c r="M41" s="23">
        <v>44308</v>
      </c>
      <c r="N41" s="18">
        <v>44390</v>
      </c>
      <c r="O41" s="8" t="s">
        <v>59</v>
      </c>
      <c r="P41" s="15" t="s">
        <v>397</v>
      </c>
      <c r="Q41" s="21"/>
      <c r="R41" s="21"/>
    </row>
    <row r="42" spans="1:18" ht="30.75" hidden="1" customHeight="1" x14ac:dyDescent="0.25">
      <c r="A42" s="8">
        <v>2021</v>
      </c>
      <c r="B42" s="8" t="s">
        <v>66</v>
      </c>
      <c r="C42" s="15" t="s">
        <v>187</v>
      </c>
      <c r="D42" s="8" t="s">
        <v>11</v>
      </c>
      <c r="E42" s="8">
        <v>1</v>
      </c>
      <c r="F42" s="16" t="s">
        <v>398</v>
      </c>
      <c r="G42" s="14"/>
      <c r="H42" s="42" t="s">
        <v>399</v>
      </c>
      <c r="I42" s="8" t="s">
        <v>178</v>
      </c>
      <c r="J42" s="89"/>
      <c r="K42" s="24"/>
      <c r="L42" s="15"/>
      <c r="M42" s="23">
        <v>44312</v>
      </c>
      <c r="N42" s="18">
        <v>44368</v>
      </c>
      <c r="O42" s="8" t="s">
        <v>29</v>
      </c>
      <c r="P42" s="15" t="s">
        <v>238</v>
      </c>
      <c r="Q42" s="21"/>
      <c r="R42" s="21"/>
    </row>
    <row r="43" spans="1:18" ht="30.75" customHeight="1" x14ac:dyDescent="0.25">
      <c r="A43" s="8">
        <v>2021</v>
      </c>
      <c r="B43" s="8" t="s">
        <v>66</v>
      </c>
      <c r="C43" s="15" t="s">
        <v>130</v>
      </c>
      <c r="D43" s="8" t="s">
        <v>12</v>
      </c>
      <c r="E43" s="8">
        <v>1</v>
      </c>
      <c r="F43" s="16" t="s">
        <v>400</v>
      </c>
      <c r="G43" s="14" t="s">
        <v>401</v>
      </c>
      <c r="H43" s="42" t="s">
        <v>402</v>
      </c>
      <c r="I43" s="8" t="s">
        <v>165</v>
      </c>
      <c r="J43" s="89">
        <v>19750</v>
      </c>
      <c r="K43" s="22">
        <v>19625</v>
      </c>
      <c r="L43" s="11">
        <v>19625</v>
      </c>
      <c r="M43" s="23">
        <v>44309</v>
      </c>
      <c r="N43" s="18">
        <v>44313</v>
      </c>
      <c r="O43" s="8" t="s">
        <v>14</v>
      </c>
      <c r="P43" s="15" t="s">
        <v>344</v>
      </c>
      <c r="Q43" s="21"/>
      <c r="R43" s="21"/>
    </row>
    <row r="44" spans="1:18" ht="30.75" customHeight="1" x14ac:dyDescent="0.25">
      <c r="A44" s="8">
        <v>2021</v>
      </c>
      <c r="B44" s="8" t="s">
        <v>66</v>
      </c>
      <c r="C44" s="15" t="s">
        <v>130</v>
      </c>
      <c r="D44" s="8" t="s">
        <v>12</v>
      </c>
      <c r="E44" s="8"/>
      <c r="F44" s="16" t="s">
        <v>400</v>
      </c>
      <c r="G44" s="14" t="s">
        <v>403</v>
      </c>
      <c r="H44" s="42" t="s">
        <v>143</v>
      </c>
      <c r="I44" s="8" t="s">
        <v>165</v>
      </c>
      <c r="J44" s="89">
        <v>113500</v>
      </c>
      <c r="K44" s="22">
        <v>112000</v>
      </c>
      <c r="L44" s="11">
        <v>112000</v>
      </c>
      <c r="M44" s="23">
        <v>44309</v>
      </c>
      <c r="N44" s="18">
        <v>44313</v>
      </c>
      <c r="O44" s="8" t="s">
        <v>14</v>
      </c>
      <c r="P44" s="15" t="s">
        <v>344</v>
      </c>
      <c r="Q44" s="21"/>
      <c r="R44" s="21"/>
    </row>
    <row r="45" spans="1:18" ht="30.75" customHeight="1" x14ac:dyDescent="0.25">
      <c r="A45" s="8">
        <v>2021</v>
      </c>
      <c r="B45" s="8" t="s">
        <v>66</v>
      </c>
      <c r="C45" s="15" t="s">
        <v>187</v>
      </c>
      <c r="D45" s="8" t="s">
        <v>11</v>
      </c>
      <c r="E45" s="8">
        <v>1</v>
      </c>
      <c r="F45" s="16" t="s">
        <v>404</v>
      </c>
      <c r="G45" s="14"/>
      <c r="H45" s="42" t="s">
        <v>195</v>
      </c>
      <c r="I45" s="8" t="s">
        <v>132</v>
      </c>
      <c r="J45" s="89">
        <v>48884</v>
      </c>
      <c r="K45" s="22">
        <v>48093.760000000002</v>
      </c>
      <c r="L45" s="11">
        <v>44780</v>
      </c>
      <c r="M45" s="23">
        <v>44315</v>
      </c>
      <c r="N45" s="18">
        <v>44383</v>
      </c>
      <c r="O45" s="8" t="s">
        <v>28</v>
      </c>
      <c r="P45" s="15" t="s">
        <v>397</v>
      </c>
      <c r="Q45" s="21"/>
      <c r="R45" s="21"/>
    </row>
    <row r="46" spans="1:18" ht="30.75" customHeight="1" x14ac:dyDescent="0.25">
      <c r="A46" s="8">
        <v>2021</v>
      </c>
      <c r="B46" s="8" t="s">
        <v>66</v>
      </c>
      <c r="C46" s="15" t="s">
        <v>187</v>
      </c>
      <c r="D46" s="8" t="s">
        <v>11</v>
      </c>
      <c r="E46" s="8">
        <v>1</v>
      </c>
      <c r="F46" s="16" t="s">
        <v>406</v>
      </c>
      <c r="G46" s="14"/>
      <c r="H46" s="42" t="s">
        <v>407</v>
      </c>
      <c r="I46" s="8" t="s">
        <v>132</v>
      </c>
      <c r="J46" s="89">
        <v>24000</v>
      </c>
      <c r="K46" s="24">
        <v>24000</v>
      </c>
      <c r="L46" s="11">
        <v>11279.94</v>
      </c>
      <c r="M46" s="23">
        <v>44319</v>
      </c>
      <c r="N46" s="18">
        <v>44378</v>
      </c>
      <c r="O46" s="8" t="s">
        <v>1219</v>
      </c>
      <c r="P46" s="15" t="s">
        <v>408</v>
      </c>
      <c r="Q46" s="21"/>
      <c r="R46" s="21"/>
    </row>
    <row r="47" spans="1:18" ht="30.75" customHeight="1" x14ac:dyDescent="0.25">
      <c r="A47" s="8">
        <v>2021</v>
      </c>
      <c r="B47" s="8" t="s">
        <v>162</v>
      </c>
      <c r="C47" s="15" t="s">
        <v>215</v>
      </c>
      <c r="D47" s="8" t="s">
        <v>216</v>
      </c>
      <c r="E47" s="8">
        <v>1</v>
      </c>
      <c r="F47" s="16" t="s">
        <v>409</v>
      </c>
      <c r="G47" s="14"/>
      <c r="H47" s="42" t="s">
        <v>410</v>
      </c>
      <c r="I47" s="8" t="s">
        <v>132</v>
      </c>
      <c r="J47" s="89">
        <v>180000</v>
      </c>
      <c r="K47" s="22">
        <v>179500</v>
      </c>
      <c r="L47" s="11">
        <v>165000</v>
      </c>
      <c r="M47" s="23">
        <v>44320</v>
      </c>
      <c r="N47" s="18">
        <v>44386</v>
      </c>
      <c r="O47" s="8" t="s">
        <v>21</v>
      </c>
      <c r="P47" s="15" t="s">
        <v>217</v>
      </c>
      <c r="Q47" s="21" t="s">
        <v>219</v>
      </c>
      <c r="R47" s="21" t="s">
        <v>218</v>
      </c>
    </row>
    <row r="48" spans="1:18" ht="30.75" customHeight="1" x14ac:dyDescent="0.25">
      <c r="A48" s="8">
        <v>2021</v>
      </c>
      <c r="B48" s="8" t="s">
        <v>156</v>
      </c>
      <c r="C48" s="15" t="s">
        <v>187</v>
      </c>
      <c r="D48" s="8" t="s">
        <v>11</v>
      </c>
      <c r="E48" s="8">
        <v>1</v>
      </c>
      <c r="F48" s="16" t="s">
        <v>411</v>
      </c>
      <c r="G48" s="14"/>
      <c r="H48" s="42" t="s">
        <v>412</v>
      </c>
      <c r="I48" s="8" t="s">
        <v>132</v>
      </c>
      <c r="J48" s="89">
        <v>155000</v>
      </c>
      <c r="K48" s="34">
        <v>150210</v>
      </c>
      <c r="L48" s="11">
        <v>118500</v>
      </c>
      <c r="M48" s="23">
        <v>44321</v>
      </c>
      <c r="N48" s="18">
        <v>44365</v>
      </c>
      <c r="O48" s="8" t="s">
        <v>28</v>
      </c>
      <c r="P48" s="15" t="s">
        <v>266</v>
      </c>
      <c r="Q48" s="21" t="s">
        <v>236</v>
      </c>
      <c r="R48" s="21" t="s">
        <v>288</v>
      </c>
    </row>
    <row r="49" spans="1:18" ht="30.75" hidden="1" customHeight="1" x14ac:dyDescent="0.25">
      <c r="A49" s="8">
        <v>2021</v>
      </c>
      <c r="B49" s="8" t="s">
        <v>66</v>
      </c>
      <c r="C49" s="15" t="s">
        <v>187</v>
      </c>
      <c r="D49" s="8" t="s">
        <v>11</v>
      </c>
      <c r="E49" s="8">
        <v>1</v>
      </c>
      <c r="F49" s="16" t="s">
        <v>413</v>
      </c>
      <c r="G49" s="14"/>
      <c r="H49" s="42" t="s">
        <v>414</v>
      </c>
      <c r="I49" s="8" t="s">
        <v>178</v>
      </c>
      <c r="J49" s="89"/>
      <c r="K49" s="24"/>
      <c r="L49" s="15"/>
      <c r="M49" s="23">
        <v>44326</v>
      </c>
      <c r="N49" s="18">
        <v>44406</v>
      </c>
      <c r="O49" s="8" t="s">
        <v>59</v>
      </c>
      <c r="P49" s="15" t="s">
        <v>415</v>
      </c>
      <c r="Q49" s="21" t="s">
        <v>405</v>
      </c>
      <c r="R49" s="21" t="s">
        <v>416</v>
      </c>
    </row>
    <row r="50" spans="1:18" ht="30.75" customHeight="1" x14ac:dyDescent="0.25">
      <c r="A50" s="8">
        <v>2021</v>
      </c>
      <c r="B50" s="8" t="s">
        <v>66</v>
      </c>
      <c r="C50" s="15" t="s">
        <v>187</v>
      </c>
      <c r="D50" s="8" t="s">
        <v>11</v>
      </c>
      <c r="E50" s="8">
        <v>1</v>
      </c>
      <c r="F50" s="16" t="s">
        <v>417</v>
      </c>
      <c r="G50" s="14"/>
      <c r="H50" s="42" t="s">
        <v>418</v>
      </c>
      <c r="I50" s="8" t="s">
        <v>132</v>
      </c>
      <c r="J50" s="89">
        <f>12360.4+6300</f>
        <v>18660.400000000001</v>
      </c>
      <c r="K50" s="89">
        <f>12360.4+6300</f>
        <v>18660.400000000001</v>
      </c>
      <c r="L50" s="11">
        <v>17354.169999999998</v>
      </c>
      <c r="M50" s="23">
        <v>44326</v>
      </c>
      <c r="N50" s="18">
        <v>44378</v>
      </c>
      <c r="O50" s="8" t="s">
        <v>31</v>
      </c>
      <c r="P50" s="15" t="s">
        <v>419</v>
      </c>
      <c r="Q50" s="21"/>
      <c r="R50" s="21"/>
    </row>
    <row r="51" spans="1:18" ht="30.75" hidden="1" customHeight="1" x14ac:dyDescent="0.25">
      <c r="A51" s="8">
        <v>2021</v>
      </c>
      <c r="B51" s="8" t="s">
        <v>156</v>
      </c>
      <c r="C51" s="15" t="s">
        <v>184</v>
      </c>
      <c r="D51" s="8" t="s">
        <v>1223</v>
      </c>
      <c r="E51" s="8">
        <v>1</v>
      </c>
      <c r="F51" s="16" t="s">
        <v>420</v>
      </c>
      <c r="G51" s="14"/>
      <c r="H51" s="42" t="s">
        <v>421</v>
      </c>
      <c r="I51" s="8" t="s">
        <v>178</v>
      </c>
      <c r="J51" s="89"/>
      <c r="K51" s="89"/>
      <c r="L51" s="15"/>
      <c r="M51" s="23">
        <v>44327</v>
      </c>
      <c r="N51" s="18">
        <v>44361</v>
      </c>
      <c r="O51" s="8" t="s">
        <v>21</v>
      </c>
      <c r="P51" s="15" t="s">
        <v>422</v>
      </c>
      <c r="Q51" s="21"/>
      <c r="R51" s="21"/>
    </row>
    <row r="52" spans="1:18" ht="30.75" hidden="1" customHeight="1" x14ac:dyDescent="0.25">
      <c r="A52" s="8">
        <v>2021</v>
      </c>
      <c r="B52" s="8" t="s">
        <v>162</v>
      </c>
      <c r="C52" s="15" t="s">
        <v>163</v>
      </c>
      <c r="D52" s="8" t="s">
        <v>164</v>
      </c>
      <c r="E52" s="8">
        <v>1</v>
      </c>
      <c r="F52" s="16" t="s">
        <v>423</v>
      </c>
      <c r="G52" s="14"/>
      <c r="H52" s="42" t="s">
        <v>424</v>
      </c>
      <c r="I52" s="8" t="s">
        <v>178</v>
      </c>
      <c r="J52" s="89"/>
      <c r="K52" s="89"/>
      <c r="L52" s="15"/>
      <c r="M52" s="23">
        <v>44328</v>
      </c>
      <c r="N52" s="18">
        <v>44351</v>
      </c>
      <c r="O52" s="8" t="s">
        <v>21</v>
      </c>
      <c r="P52" s="15" t="s">
        <v>425</v>
      </c>
      <c r="Q52" s="21"/>
      <c r="R52" s="21"/>
    </row>
    <row r="53" spans="1:18" ht="30.75" customHeight="1" x14ac:dyDescent="0.25">
      <c r="A53" s="8">
        <v>2021</v>
      </c>
      <c r="B53" s="8" t="s">
        <v>66</v>
      </c>
      <c r="C53" s="15" t="s">
        <v>187</v>
      </c>
      <c r="D53" s="8" t="s">
        <v>11</v>
      </c>
      <c r="E53" s="8">
        <v>1</v>
      </c>
      <c r="F53" s="16" t="s">
        <v>426</v>
      </c>
      <c r="G53" s="14"/>
      <c r="H53" s="42" t="s">
        <v>427</v>
      </c>
      <c r="I53" s="8" t="s">
        <v>165</v>
      </c>
      <c r="J53" s="89">
        <v>9120</v>
      </c>
      <c r="K53" s="22">
        <v>9000</v>
      </c>
      <c r="L53" s="11">
        <v>4698</v>
      </c>
      <c r="M53" s="23">
        <v>44328</v>
      </c>
      <c r="N53" s="18">
        <v>44375</v>
      </c>
      <c r="O53" s="8" t="s">
        <v>31</v>
      </c>
      <c r="P53" s="15" t="s">
        <v>428</v>
      </c>
      <c r="Q53" s="21"/>
      <c r="R53" s="21"/>
    </row>
    <row r="54" spans="1:18" ht="30.75" customHeight="1" x14ac:dyDescent="0.25">
      <c r="A54" s="8">
        <v>2021</v>
      </c>
      <c r="B54" s="8" t="s">
        <v>66</v>
      </c>
      <c r="C54" s="15" t="s">
        <v>187</v>
      </c>
      <c r="D54" s="8" t="s">
        <v>11</v>
      </c>
      <c r="E54" s="8">
        <v>1</v>
      </c>
      <c r="F54" s="16" t="s">
        <v>429</v>
      </c>
      <c r="G54" s="14"/>
      <c r="H54" s="42" t="s">
        <v>289</v>
      </c>
      <c r="I54" s="8" t="s">
        <v>132</v>
      </c>
      <c r="J54" s="89">
        <v>51000</v>
      </c>
      <c r="K54" s="24">
        <v>51000</v>
      </c>
      <c r="L54" s="11">
        <v>23550</v>
      </c>
      <c r="M54" s="23">
        <v>44329</v>
      </c>
      <c r="N54" s="18">
        <v>44393</v>
      </c>
      <c r="O54" s="8" t="s">
        <v>14</v>
      </c>
      <c r="P54" s="15" t="s">
        <v>286</v>
      </c>
      <c r="Q54" s="21"/>
      <c r="R54" s="21"/>
    </row>
    <row r="55" spans="1:18" ht="30.75" customHeight="1" x14ac:dyDescent="0.25">
      <c r="A55" s="8">
        <v>2021</v>
      </c>
      <c r="B55" s="8" t="s">
        <v>66</v>
      </c>
      <c r="C55" s="15" t="s">
        <v>184</v>
      </c>
      <c r="D55" s="8" t="s">
        <v>1225</v>
      </c>
      <c r="E55" s="8">
        <v>1</v>
      </c>
      <c r="F55" s="16" t="s">
        <v>430</v>
      </c>
      <c r="G55" s="14"/>
      <c r="H55" s="42" t="s">
        <v>431</v>
      </c>
      <c r="I55" s="8" t="s">
        <v>132</v>
      </c>
      <c r="J55" s="89">
        <v>28000</v>
      </c>
      <c r="K55" s="22">
        <v>15247</v>
      </c>
      <c r="L55" s="11">
        <v>15240</v>
      </c>
      <c r="M55" s="23">
        <v>44329</v>
      </c>
      <c r="N55" s="18">
        <v>44371</v>
      </c>
      <c r="O55" s="8" t="s">
        <v>21</v>
      </c>
      <c r="P55" s="15" t="s">
        <v>422</v>
      </c>
      <c r="Q55" s="21"/>
      <c r="R55" s="21"/>
    </row>
    <row r="56" spans="1:18" ht="30.75" hidden="1" customHeight="1" x14ac:dyDescent="0.25">
      <c r="A56" s="8">
        <v>2021</v>
      </c>
      <c r="B56" s="8" t="s">
        <v>162</v>
      </c>
      <c r="C56" s="15" t="s">
        <v>215</v>
      </c>
      <c r="D56" s="8" t="s">
        <v>216</v>
      </c>
      <c r="E56" s="8">
        <v>1</v>
      </c>
      <c r="F56" s="16" t="s">
        <v>432</v>
      </c>
      <c r="G56" s="14"/>
      <c r="H56" s="42" t="s">
        <v>265</v>
      </c>
      <c r="I56" s="8" t="s">
        <v>178</v>
      </c>
      <c r="J56" s="89"/>
      <c r="K56" s="89"/>
      <c r="L56" s="15"/>
      <c r="M56" s="23">
        <v>44330</v>
      </c>
      <c r="N56" s="18">
        <v>44397</v>
      </c>
      <c r="O56" s="8" t="s">
        <v>21</v>
      </c>
      <c r="P56" s="15" t="s">
        <v>236</v>
      </c>
      <c r="Q56" s="21" t="s">
        <v>266</v>
      </c>
      <c r="R56" s="21" t="s">
        <v>288</v>
      </c>
    </row>
    <row r="57" spans="1:18" ht="30.75" hidden="1" customHeight="1" x14ac:dyDescent="0.25">
      <c r="A57" s="8">
        <v>2021</v>
      </c>
      <c r="B57" s="8" t="s">
        <v>156</v>
      </c>
      <c r="C57" s="15" t="s">
        <v>184</v>
      </c>
      <c r="D57" s="8" t="s">
        <v>185</v>
      </c>
      <c r="E57" s="8">
        <v>1</v>
      </c>
      <c r="F57" s="16" t="s">
        <v>433</v>
      </c>
      <c r="G57" s="14"/>
      <c r="H57" s="42" t="s">
        <v>434</v>
      </c>
      <c r="I57" s="8" t="s">
        <v>178</v>
      </c>
      <c r="J57" s="89"/>
      <c r="K57" s="89"/>
      <c r="L57" s="15"/>
      <c r="M57" s="23">
        <v>44335</v>
      </c>
      <c r="N57" s="18">
        <v>44378</v>
      </c>
      <c r="O57" s="8" t="s">
        <v>21</v>
      </c>
      <c r="P57" s="15" t="s">
        <v>435</v>
      </c>
      <c r="Q57" s="21"/>
      <c r="R57" s="21"/>
    </row>
    <row r="58" spans="1:18" ht="30.75" hidden="1" customHeight="1" x14ac:dyDescent="0.25">
      <c r="A58" s="8">
        <v>2021</v>
      </c>
      <c r="B58" s="8" t="s">
        <v>66</v>
      </c>
      <c r="C58" s="15" t="s">
        <v>187</v>
      </c>
      <c r="D58" s="8" t="s">
        <v>11</v>
      </c>
      <c r="E58" s="8">
        <v>1</v>
      </c>
      <c r="F58" s="16" t="s">
        <v>436</v>
      </c>
      <c r="G58" s="14"/>
      <c r="H58" s="42" t="s">
        <v>437</v>
      </c>
      <c r="I58" s="8" t="s">
        <v>178</v>
      </c>
      <c r="J58" s="89"/>
      <c r="K58" s="24"/>
      <c r="L58" s="15"/>
      <c r="M58" s="23">
        <v>44335</v>
      </c>
      <c r="N58" s="18">
        <v>44445</v>
      </c>
      <c r="O58" s="8" t="s">
        <v>29</v>
      </c>
      <c r="P58" s="15" t="s">
        <v>219</v>
      </c>
      <c r="Q58" s="21" t="s">
        <v>238</v>
      </c>
      <c r="R58" s="21" t="s">
        <v>201</v>
      </c>
    </row>
    <row r="59" spans="1:18" ht="30.75" customHeight="1" x14ac:dyDescent="0.25">
      <c r="A59" s="8">
        <v>2021</v>
      </c>
      <c r="B59" s="8" t="s">
        <v>66</v>
      </c>
      <c r="C59" s="15" t="s">
        <v>168</v>
      </c>
      <c r="D59" s="8" t="s">
        <v>169</v>
      </c>
      <c r="E59" s="8">
        <v>1</v>
      </c>
      <c r="F59" s="16" t="s">
        <v>438</v>
      </c>
      <c r="G59" s="14"/>
      <c r="H59" s="42" t="s">
        <v>439</v>
      </c>
      <c r="I59" s="8" t="s">
        <v>132</v>
      </c>
      <c r="J59" s="89">
        <v>180000</v>
      </c>
      <c r="K59" s="22">
        <v>180000</v>
      </c>
      <c r="L59" s="57">
        <v>167231.38</v>
      </c>
      <c r="M59" s="23">
        <v>44336</v>
      </c>
      <c r="N59" s="18">
        <v>44463</v>
      </c>
      <c r="O59" s="8" t="s">
        <v>83</v>
      </c>
      <c r="P59" s="15" t="s">
        <v>172</v>
      </c>
      <c r="Q59" s="21" t="s">
        <v>171</v>
      </c>
      <c r="R59" s="21" t="s">
        <v>224</v>
      </c>
    </row>
    <row r="60" spans="1:18" ht="30.75" customHeight="1" x14ac:dyDescent="0.25">
      <c r="A60" s="8">
        <v>2021</v>
      </c>
      <c r="B60" s="8" t="s">
        <v>93</v>
      </c>
      <c r="C60" s="15" t="s">
        <v>176</v>
      </c>
      <c r="D60" s="8" t="s">
        <v>177</v>
      </c>
      <c r="E60" s="8">
        <v>1</v>
      </c>
      <c r="F60" s="16" t="s">
        <v>440</v>
      </c>
      <c r="G60" s="14"/>
      <c r="H60" s="42" t="s">
        <v>441</v>
      </c>
      <c r="I60" s="8" t="s">
        <v>132</v>
      </c>
      <c r="J60" s="89">
        <v>400000</v>
      </c>
      <c r="K60" s="22">
        <v>384879.74</v>
      </c>
      <c r="L60" s="57">
        <v>343333.33</v>
      </c>
      <c r="M60" s="23">
        <v>44336</v>
      </c>
      <c r="N60" s="18">
        <v>44481</v>
      </c>
      <c r="O60" s="8" t="s">
        <v>681</v>
      </c>
      <c r="P60" s="15" t="s">
        <v>294</v>
      </c>
      <c r="Q60" s="21" t="s">
        <v>295</v>
      </c>
      <c r="R60" s="21" t="s">
        <v>296</v>
      </c>
    </row>
    <row r="61" spans="1:18" ht="30.75" customHeight="1" x14ac:dyDescent="0.25">
      <c r="A61" s="8">
        <v>2021</v>
      </c>
      <c r="B61" s="8" t="s">
        <v>66</v>
      </c>
      <c r="C61" s="15" t="s">
        <v>130</v>
      </c>
      <c r="D61" s="8" t="s">
        <v>12</v>
      </c>
      <c r="E61" s="8"/>
      <c r="F61" s="16" t="s">
        <v>465</v>
      </c>
      <c r="G61" s="14" t="s">
        <v>480</v>
      </c>
      <c r="H61" s="42" t="s">
        <v>481</v>
      </c>
      <c r="I61" s="8" t="s">
        <v>165</v>
      </c>
      <c r="J61" s="89">
        <v>6</v>
      </c>
      <c r="K61" s="24">
        <v>2.94</v>
      </c>
      <c r="L61" s="22">
        <v>2.94</v>
      </c>
      <c r="M61" s="23">
        <v>44351</v>
      </c>
      <c r="N61" s="18">
        <v>44355</v>
      </c>
      <c r="O61" s="8" t="s">
        <v>14</v>
      </c>
      <c r="P61" s="25" t="s">
        <v>344</v>
      </c>
      <c r="Q61" s="21"/>
      <c r="R61" s="21"/>
    </row>
    <row r="62" spans="1:18" ht="30.75" customHeight="1" x14ac:dyDescent="0.25">
      <c r="A62" s="8">
        <v>2021</v>
      </c>
      <c r="B62" s="8" t="s">
        <v>66</v>
      </c>
      <c r="C62" s="15" t="s">
        <v>130</v>
      </c>
      <c r="D62" s="8" t="s">
        <v>12</v>
      </c>
      <c r="E62" s="8"/>
      <c r="F62" s="16" t="s">
        <v>664</v>
      </c>
      <c r="G62" s="14" t="s">
        <v>669</v>
      </c>
      <c r="H62" s="42" t="s">
        <v>670</v>
      </c>
      <c r="I62" s="8" t="s">
        <v>165</v>
      </c>
      <c r="J62" s="89">
        <v>7.1999999999999993</v>
      </c>
      <c r="K62" s="22">
        <v>4.7699999999999996</v>
      </c>
      <c r="L62" s="22">
        <v>4.7699999999999996</v>
      </c>
      <c r="M62" s="23">
        <v>44411</v>
      </c>
      <c r="N62" s="18">
        <v>44413</v>
      </c>
      <c r="O62" s="8" t="s">
        <v>31</v>
      </c>
      <c r="P62" s="25" t="s">
        <v>344</v>
      </c>
      <c r="Q62" s="21"/>
      <c r="R62" s="21"/>
    </row>
    <row r="63" spans="1:18" ht="30.75" customHeight="1" x14ac:dyDescent="0.25">
      <c r="A63" s="8">
        <v>2021</v>
      </c>
      <c r="B63" s="8" t="s">
        <v>66</v>
      </c>
      <c r="C63" s="15" t="s">
        <v>130</v>
      </c>
      <c r="D63" s="8" t="s">
        <v>12</v>
      </c>
      <c r="E63" s="8"/>
      <c r="F63" s="16" t="s">
        <v>465</v>
      </c>
      <c r="G63" s="14" t="s">
        <v>491</v>
      </c>
      <c r="H63" s="42" t="s">
        <v>492</v>
      </c>
      <c r="I63" s="8" t="s">
        <v>165</v>
      </c>
      <c r="J63" s="89">
        <v>20.399999999999999</v>
      </c>
      <c r="K63" s="24">
        <v>15</v>
      </c>
      <c r="L63" s="22">
        <v>15</v>
      </c>
      <c r="M63" s="23">
        <v>44351</v>
      </c>
      <c r="N63" s="18">
        <v>44355</v>
      </c>
      <c r="O63" s="8" t="s">
        <v>14</v>
      </c>
      <c r="P63" s="25" t="s">
        <v>344</v>
      </c>
      <c r="Q63" s="21"/>
      <c r="R63" s="21"/>
    </row>
    <row r="64" spans="1:18" ht="30.75" customHeight="1" x14ac:dyDescent="0.25">
      <c r="A64" s="8">
        <v>2021</v>
      </c>
      <c r="B64" s="8" t="s">
        <v>93</v>
      </c>
      <c r="C64" s="15" t="s">
        <v>184</v>
      </c>
      <c r="D64" s="8" t="s">
        <v>1224</v>
      </c>
      <c r="E64" s="8">
        <v>1</v>
      </c>
      <c r="F64" s="16" t="s">
        <v>450</v>
      </c>
      <c r="G64" s="14"/>
      <c r="H64" s="42" t="s">
        <v>451</v>
      </c>
      <c r="I64" s="8" t="s">
        <v>132</v>
      </c>
      <c r="J64" s="89">
        <v>1320000</v>
      </c>
      <c r="K64" s="22">
        <v>1284817.0900000001</v>
      </c>
      <c r="L64" s="22">
        <v>1284817.0900000001</v>
      </c>
      <c r="M64" s="23">
        <v>44342</v>
      </c>
      <c r="N64" s="18">
        <v>44382</v>
      </c>
      <c r="O64" s="8" t="s">
        <v>21</v>
      </c>
      <c r="P64" s="15" t="s">
        <v>452</v>
      </c>
      <c r="Q64" s="21"/>
      <c r="R64" s="21"/>
    </row>
    <row r="65" spans="1:18" ht="30.75" hidden="1" customHeight="1" x14ac:dyDescent="0.25">
      <c r="A65" s="8">
        <v>2021</v>
      </c>
      <c r="B65" s="8" t="s">
        <v>156</v>
      </c>
      <c r="C65" s="15" t="s">
        <v>168</v>
      </c>
      <c r="D65" s="8" t="s">
        <v>169</v>
      </c>
      <c r="E65" s="8">
        <v>1</v>
      </c>
      <c r="F65" s="16" t="s">
        <v>453</v>
      </c>
      <c r="G65" s="14"/>
      <c r="H65" s="42" t="s">
        <v>297</v>
      </c>
      <c r="I65" s="8" t="s">
        <v>178</v>
      </c>
      <c r="J65" s="89"/>
      <c r="K65" s="89"/>
      <c r="L65" s="22"/>
      <c r="M65" s="23">
        <v>44343</v>
      </c>
      <c r="N65" s="18">
        <v>44407</v>
      </c>
      <c r="O65" s="8" t="s">
        <v>65</v>
      </c>
      <c r="P65" s="15" t="s">
        <v>279</v>
      </c>
      <c r="Q65" s="21" t="s">
        <v>280</v>
      </c>
      <c r="R65" s="21" t="s">
        <v>272</v>
      </c>
    </row>
    <row r="66" spans="1:18" ht="30.75" customHeight="1" x14ac:dyDescent="0.25">
      <c r="A66" s="8">
        <v>2021</v>
      </c>
      <c r="B66" s="8" t="s">
        <v>66</v>
      </c>
      <c r="C66" s="15" t="s">
        <v>187</v>
      </c>
      <c r="D66" s="8" t="s">
        <v>11</v>
      </c>
      <c r="E66" s="8">
        <v>1</v>
      </c>
      <c r="F66" s="16" t="s">
        <v>454</v>
      </c>
      <c r="G66" s="14"/>
      <c r="H66" s="42" t="s">
        <v>455</v>
      </c>
      <c r="I66" s="8" t="s">
        <v>132</v>
      </c>
      <c r="J66" s="89">
        <v>118800</v>
      </c>
      <c r="K66" s="24">
        <v>85737.2</v>
      </c>
      <c r="L66" s="22">
        <v>71000</v>
      </c>
      <c r="M66" s="23">
        <v>44343</v>
      </c>
      <c r="N66" s="18">
        <v>44403</v>
      </c>
      <c r="O66" s="8" t="s">
        <v>28</v>
      </c>
      <c r="P66" s="15" t="s">
        <v>324</v>
      </c>
      <c r="Q66" s="21" t="s">
        <v>167</v>
      </c>
      <c r="R66" s="21" t="s">
        <v>456</v>
      </c>
    </row>
    <row r="67" spans="1:18" ht="30.75" hidden="1" customHeight="1" x14ac:dyDescent="0.25">
      <c r="A67" s="8">
        <v>2021</v>
      </c>
      <c r="B67" s="8" t="s">
        <v>66</v>
      </c>
      <c r="C67" s="15" t="s">
        <v>187</v>
      </c>
      <c r="D67" s="8" t="s">
        <v>11</v>
      </c>
      <c r="E67" s="8">
        <v>1</v>
      </c>
      <c r="F67" s="16" t="s">
        <v>457</v>
      </c>
      <c r="G67" s="14"/>
      <c r="H67" s="42" t="s">
        <v>458</v>
      </c>
      <c r="I67" s="8" t="s">
        <v>178</v>
      </c>
      <c r="J67" s="89"/>
      <c r="K67" s="24"/>
      <c r="L67" s="22"/>
      <c r="M67" s="23">
        <v>44343</v>
      </c>
      <c r="N67" s="18">
        <v>44424</v>
      </c>
      <c r="O67" s="8" t="s">
        <v>14</v>
      </c>
      <c r="P67" s="15" t="s">
        <v>202</v>
      </c>
      <c r="Q67" s="21"/>
      <c r="R67" s="21"/>
    </row>
    <row r="68" spans="1:18" ht="30.75" customHeight="1" x14ac:dyDescent="0.25">
      <c r="A68" s="8">
        <v>2021</v>
      </c>
      <c r="B68" s="8" t="s">
        <v>66</v>
      </c>
      <c r="C68" s="15" t="s">
        <v>187</v>
      </c>
      <c r="D68" s="8" t="s">
        <v>11</v>
      </c>
      <c r="E68" s="8">
        <v>1</v>
      </c>
      <c r="F68" s="16" t="s">
        <v>459</v>
      </c>
      <c r="G68" s="14"/>
      <c r="H68" s="42" t="s">
        <v>460</v>
      </c>
      <c r="I68" s="8" t="s">
        <v>132</v>
      </c>
      <c r="J68" s="89">
        <v>37301.550000000003</v>
      </c>
      <c r="K68" s="24">
        <v>37301.550000000003</v>
      </c>
      <c r="L68" s="22">
        <v>21560</v>
      </c>
      <c r="M68" s="23">
        <v>44343</v>
      </c>
      <c r="N68" s="18">
        <v>44403</v>
      </c>
      <c r="O68" s="8" t="s">
        <v>31</v>
      </c>
      <c r="P68" s="15" t="s">
        <v>281</v>
      </c>
      <c r="Q68" s="21"/>
      <c r="R68" s="21"/>
    </row>
    <row r="69" spans="1:18" ht="30.75" customHeight="1" x14ac:dyDescent="0.25">
      <c r="A69" s="8">
        <v>2021</v>
      </c>
      <c r="B69" s="8" t="s">
        <v>66</v>
      </c>
      <c r="C69" s="15" t="s">
        <v>187</v>
      </c>
      <c r="D69" s="8" t="s">
        <v>11</v>
      </c>
      <c r="E69" s="8">
        <v>1</v>
      </c>
      <c r="F69" s="16" t="s">
        <v>461</v>
      </c>
      <c r="G69" s="14"/>
      <c r="H69" s="42" t="s">
        <v>462</v>
      </c>
      <c r="I69" s="8" t="s">
        <v>132</v>
      </c>
      <c r="J69" s="89">
        <v>21186.639999999999</v>
      </c>
      <c r="K69" s="22">
        <v>21096</v>
      </c>
      <c r="L69" s="22">
        <v>11900</v>
      </c>
      <c r="M69" s="23">
        <v>44347</v>
      </c>
      <c r="N69" s="18">
        <v>44418</v>
      </c>
      <c r="O69" s="8" t="s">
        <v>14</v>
      </c>
      <c r="P69" s="15" t="s">
        <v>274</v>
      </c>
      <c r="Q69" s="21"/>
      <c r="R69" s="21"/>
    </row>
    <row r="70" spans="1:18" ht="30.75" hidden="1" customHeight="1" x14ac:dyDescent="0.25">
      <c r="A70" s="8">
        <v>2021</v>
      </c>
      <c r="B70" s="8" t="s">
        <v>156</v>
      </c>
      <c r="C70" s="15" t="s">
        <v>187</v>
      </c>
      <c r="D70" s="8" t="s">
        <v>11</v>
      </c>
      <c r="E70" s="8">
        <v>1</v>
      </c>
      <c r="F70" s="16" t="s">
        <v>463</v>
      </c>
      <c r="G70" s="14"/>
      <c r="H70" s="42" t="s">
        <v>464</v>
      </c>
      <c r="I70" s="8" t="s">
        <v>178</v>
      </c>
      <c r="J70" s="89"/>
      <c r="K70" s="89"/>
      <c r="L70" s="22"/>
      <c r="M70" s="23">
        <v>44348</v>
      </c>
      <c r="N70" s="18">
        <v>44410</v>
      </c>
      <c r="O70" s="8" t="s">
        <v>28</v>
      </c>
      <c r="P70" s="15" t="s">
        <v>220</v>
      </c>
      <c r="Q70" s="21"/>
      <c r="R70" s="21"/>
    </row>
    <row r="71" spans="1:18" ht="30.75" customHeight="1" x14ac:dyDescent="0.25">
      <c r="A71" s="8">
        <v>2021</v>
      </c>
      <c r="B71" s="8" t="s">
        <v>66</v>
      </c>
      <c r="C71" s="15" t="s">
        <v>130</v>
      </c>
      <c r="D71" s="8" t="s">
        <v>12</v>
      </c>
      <c r="E71" s="8"/>
      <c r="F71" s="16" t="s">
        <v>664</v>
      </c>
      <c r="G71" s="14" t="s">
        <v>671</v>
      </c>
      <c r="H71" s="42" t="s">
        <v>672</v>
      </c>
      <c r="I71" s="8" t="s">
        <v>165</v>
      </c>
      <c r="J71" s="89">
        <v>34.799999999999997</v>
      </c>
      <c r="K71" s="22">
        <v>23.2</v>
      </c>
      <c r="L71" s="22">
        <v>23.2</v>
      </c>
      <c r="M71" s="23">
        <v>44411</v>
      </c>
      <c r="N71" s="18">
        <v>44413</v>
      </c>
      <c r="O71" s="8" t="s">
        <v>31</v>
      </c>
      <c r="P71" s="25" t="s">
        <v>344</v>
      </c>
      <c r="Q71" s="21"/>
      <c r="R71" s="21"/>
    </row>
    <row r="72" spans="1:18" ht="30.75" customHeight="1" x14ac:dyDescent="0.25">
      <c r="A72" s="8">
        <v>2021</v>
      </c>
      <c r="B72" s="8" t="s">
        <v>66</v>
      </c>
      <c r="C72" s="15" t="s">
        <v>130</v>
      </c>
      <c r="D72" s="8" t="s">
        <v>12</v>
      </c>
      <c r="E72" s="8"/>
      <c r="F72" s="16" t="s">
        <v>465</v>
      </c>
      <c r="G72" s="14" t="s">
        <v>482</v>
      </c>
      <c r="H72" s="42" t="s">
        <v>41</v>
      </c>
      <c r="I72" s="8" t="s">
        <v>165</v>
      </c>
      <c r="J72" s="89">
        <v>44.8</v>
      </c>
      <c r="K72" s="24">
        <v>24</v>
      </c>
      <c r="L72" s="22">
        <v>24</v>
      </c>
      <c r="M72" s="23">
        <v>44351</v>
      </c>
      <c r="N72" s="18">
        <v>44355</v>
      </c>
      <c r="O72" s="8" t="s">
        <v>14</v>
      </c>
      <c r="P72" s="25" t="s">
        <v>344</v>
      </c>
      <c r="Q72" s="21"/>
      <c r="R72" s="21"/>
    </row>
    <row r="73" spans="1:18" ht="30.75" customHeight="1" x14ac:dyDescent="0.25">
      <c r="A73" s="8">
        <v>2021</v>
      </c>
      <c r="B73" s="8" t="s">
        <v>66</v>
      </c>
      <c r="C73" s="15" t="s">
        <v>130</v>
      </c>
      <c r="D73" s="8" t="s">
        <v>12</v>
      </c>
      <c r="E73" s="8"/>
      <c r="F73" s="16" t="s">
        <v>465</v>
      </c>
      <c r="G73" s="14" t="s">
        <v>476</v>
      </c>
      <c r="H73" s="42" t="s">
        <v>477</v>
      </c>
      <c r="I73" s="8" t="s">
        <v>165</v>
      </c>
      <c r="J73" s="89">
        <v>50.43</v>
      </c>
      <c r="K73" s="24">
        <v>32.594999999999999</v>
      </c>
      <c r="L73" s="24">
        <v>32.594999999999999</v>
      </c>
      <c r="M73" s="23">
        <v>44351</v>
      </c>
      <c r="N73" s="18">
        <v>44355</v>
      </c>
      <c r="O73" s="8" t="s">
        <v>14</v>
      </c>
      <c r="P73" s="25" t="s">
        <v>344</v>
      </c>
      <c r="Q73" s="21"/>
      <c r="R73" s="21"/>
    </row>
    <row r="74" spans="1:18" ht="30.75" customHeight="1" x14ac:dyDescent="0.25">
      <c r="A74" s="8">
        <v>2021</v>
      </c>
      <c r="B74" s="8" t="s">
        <v>66</v>
      </c>
      <c r="C74" s="15" t="s">
        <v>130</v>
      </c>
      <c r="D74" s="8" t="s">
        <v>12</v>
      </c>
      <c r="E74" s="8">
        <v>1</v>
      </c>
      <c r="F74" s="16" t="s">
        <v>465</v>
      </c>
      <c r="G74" s="14" t="s">
        <v>466</v>
      </c>
      <c r="H74" s="42" t="s">
        <v>467</v>
      </c>
      <c r="I74" s="8" t="s">
        <v>165</v>
      </c>
      <c r="J74" s="89">
        <v>74.36</v>
      </c>
      <c r="K74" s="24">
        <v>52.195</v>
      </c>
      <c r="L74" s="22">
        <v>52.195</v>
      </c>
      <c r="M74" s="23">
        <v>44351</v>
      </c>
      <c r="N74" s="18">
        <v>44355</v>
      </c>
      <c r="O74" s="8" t="s">
        <v>14</v>
      </c>
      <c r="P74" s="25" t="s">
        <v>344</v>
      </c>
      <c r="Q74" s="21"/>
      <c r="R74" s="21"/>
    </row>
    <row r="75" spans="1:18" ht="30.75" customHeight="1" x14ac:dyDescent="0.25">
      <c r="A75" s="8">
        <v>2021</v>
      </c>
      <c r="B75" s="8" t="s">
        <v>66</v>
      </c>
      <c r="C75" s="15" t="s">
        <v>130</v>
      </c>
      <c r="D75" s="8" t="s">
        <v>12</v>
      </c>
      <c r="E75" s="8"/>
      <c r="F75" s="16" t="s">
        <v>465</v>
      </c>
      <c r="G75" s="14" t="s">
        <v>468</v>
      </c>
      <c r="H75" s="42" t="s">
        <v>469</v>
      </c>
      <c r="I75" s="8" t="s">
        <v>165</v>
      </c>
      <c r="J75" s="89">
        <v>80.64</v>
      </c>
      <c r="K75" s="24">
        <v>16.32</v>
      </c>
      <c r="L75" s="22">
        <v>16.32</v>
      </c>
      <c r="M75" s="23">
        <v>44351</v>
      </c>
      <c r="N75" s="18">
        <v>44355</v>
      </c>
      <c r="O75" s="8" t="s">
        <v>14</v>
      </c>
      <c r="P75" s="25" t="s">
        <v>344</v>
      </c>
      <c r="Q75" s="21"/>
      <c r="R75" s="21"/>
    </row>
    <row r="76" spans="1:18" ht="30.75" customHeight="1" x14ac:dyDescent="0.25">
      <c r="A76" s="8">
        <v>2021</v>
      </c>
      <c r="B76" s="8" t="s">
        <v>66</v>
      </c>
      <c r="C76" s="15" t="s">
        <v>130</v>
      </c>
      <c r="D76" s="8" t="s">
        <v>12</v>
      </c>
      <c r="E76" s="8"/>
      <c r="F76" s="16" t="s">
        <v>465</v>
      </c>
      <c r="G76" s="14" t="s">
        <v>472</v>
      </c>
      <c r="H76" s="42" t="s">
        <v>473</v>
      </c>
      <c r="I76" s="8" t="s">
        <v>165</v>
      </c>
      <c r="J76" s="89">
        <v>127.54</v>
      </c>
      <c r="K76" s="24">
        <v>63.77</v>
      </c>
      <c r="L76" s="24">
        <v>63.77</v>
      </c>
      <c r="M76" s="23">
        <v>44351</v>
      </c>
      <c r="N76" s="18">
        <v>44355</v>
      </c>
      <c r="O76" s="8" t="s">
        <v>14</v>
      </c>
      <c r="P76" s="25" t="s">
        <v>344</v>
      </c>
      <c r="Q76" s="21"/>
      <c r="R76" s="21"/>
    </row>
    <row r="77" spans="1:18" ht="30.75" customHeight="1" x14ac:dyDescent="0.25">
      <c r="A77" s="8">
        <v>2021</v>
      </c>
      <c r="B77" s="8" t="s">
        <v>66</v>
      </c>
      <c r="C77" s="15" t="s">
        <v>130</v>
      </c>
      <c r="D77" s="8" t="s">
        <v>12</v>
      </c>
      <c r="E77" s="8"/>
      <c r="F77" s="16" t="s">
        <v>465</v>
      </c>
      <c r="G77" s="14" t="s">
        <v>489</v>
      </c>
      <c r="H77" s="42" t="s">
        <v>490</v>
      </c>
      <c r="I77" s="8" t="s">
        <v>165</v>
      </c>
      <c r="J77" s="89">
        <v>140</v>
      </c>
      <c r="K77" s="24">
        <v>90</v>
      </c>
      <c r="L77" s="22">
        <v>90</v>
      </c>
      <c r="M77" s="23">
        <v>44351</v>
      </c>
      <c r="N77" s="18">
        <v>44355</v>
      </c>
      <c r="O77" s="8" t="s">
        <v>14</v>
      </c>
      <c r="P77" s="25" t="s">
        <v>344</v>
      </c>
      <c r="Q77" s="21"/>
      <c r="R77" s="21"/>
    </row>
    <row r="78" spans="1:18" ht="30.75" customHeight="1" x14ac:dyDescent="0.25">
      <c r="A78" s="8">
        <v>2021</v>
      </c>
      <c r="B78" s="8" t="s">
        <v>66</v>
      </c>
      <c r="C78" s="15" t="s">
        <v>130</v>
      </c>
      <c r="D78" s="8" t="s">
        <v>12</v>
      </c>
      <c r="E78" s="8"/>
      <c r="F78" s="16" t="s">
        <v>465</v>
      </c>
      <c r="G78" s="14" t="s">
        <v>483</v>
      </c>
      <c r="H78" s="42" t="s">
        <v>484</v>
      </c>
      <c r="I78" s="8" t="s">
        <v>165</v>
      </c>
      <c r="J78" s="89">
        <v>182.7</v>
      </c>
      <c r="K78" s="24">
        <v>99.47</v>
      </c>
      <c r="L78" s="22">
        <v>99.47</v>
      </c>
      <c r="M78" s="23">
        <v>44351</v>
      </c>
      <c r="N78" s="18">
        <v>44355</v>
      </c>
      <c r="O78" s="8" t="s">
        <v>14</v>
      </c>
      <c r="P78" s="25" t="s">
        <v>344</v>
      </c>
      <c r="Q78" s="21"/>
      <c r="R78" s="21"/>
    </row>
    <row r="79" spans="1:18" ht="30.75" customHeight="1" x14ac:dyDescent="0.25">
      <c r="A79" s="8">
        <v>2021</v>
      </c>
      <c r="B79" s="8" t="s">
        <v>66</v>
      </c>
      <c r="C79" s="15" t="s">
        <v>130</v>
      </c>
      <c r="D79" s="8" t="s">
        <v>12</v>
      </c>
      <c r="E79" s="8"/>
      <c r="F79" s="16" t="s">
        <v>664</v>
      </c>
      <c r="G79" s="14" t="s">
        <v>667</v>
      </c>
      <c r="H79" s="42" t="s">
        <v>668</v>
      </c>
      <c r="I79" s="8" t="s">
        <v>165</v>
      </c>
      <c r="J79" s="89">
        <v>205.48</v>
      </c>
      <c r="K79" s="22">
        <v>64.680000000000007</v>
      </c>
      <c r="L79" s="22">
        <v>64.680000000000007</v>
      </c>
      <c r="M79" s="23">
        <v>44411</v>
      </c>
      <c r="N79" s="18">
        <v>44413</v>
      </c>
      <c r="O79" s="8" t="s">
        <v>31</v>
      </c>
      <c r="P79" s="25" t="s">
        <v>344</v>
      </c>
      <c r="Q79" s="21"/>
      <c r="R79" s="21"/>
    </row>
    <row r="80" spans="1:18" ht="30.75" customHeight="1" x14ac:dyDescent="0.25">
      <c r="A80" s="8">
        <v>2021</v>
      </c>
      <c r="B80" s="8" t="s">
        <v>66</v>
      </c>
      <c r="C80" s="15" t="s">
        <v>130</v>
      </c>
      <c r="D80" s="8" t="s">
        <v>12</v>
      </c>
      <c r="E80" s="8"/>
      <c r="F80" s="16" t="s">
        <v>465</v>
      </c>
      <c r="G80" s="14" t="s">
        <v>487</v>
      </c>
      <c r="H80" s="42" t="s">
        <v>488</v>
      </c>
      <c r="I80" s="8" t="s">
        <v>165</v>
      </c>
      <c r="J80" s="89">
        <v>211.12</v>
      </c>
      <c r="K80" s="24">
        <v>94.25</v>
      </c>
      <c r="L80" s="22">
        <v>94.25</v>
      </c>
      <c r="M80" s="23">
        <v>44351</v>
      </c>
      <c r="N80" s="18">
        <v>44355</v>
      </c>
      <c r="O80" s="8" t="s">
        <v>14</v>
      </c>
      <c r="P80" s="25" t="s">
        <v>344</v>
      </c>
      <c r="Q80" s="21"/>
      <c r="R80" s="21"/>
    </row>
    <row r="81" spans="1:18" ht="30.75" customHeight="1" x14ac:dyDescent="0.25">
      <c r="A81" s="8">
        <v>2021</v>
      </c>
      <c r="B81" s="8" t="s">
        <v>66</v>
      </c>
      <c r="C81" s="15" t="s">
        <v>130</v>
      </c>
      <c r="D81" s="8" t="s">
        <v>12</v>
      </c>
      <c r="E81" s="8"/>
      <c r="F81" s="16" t="s">
        <v>664</v>
      </c>
      <c r="G81" s="14" t="s">
        <v>673</v>
      </c>
      <c r="H81" s="42" t="s">
        <v>674</v>
      </c>
      <c r="I81" s="8" t="s">
        <v>165</v>
      </c>
      <c r="J81" s="89">
        <v>243.36</v>
      </c>
      <c r="K81" s="22">
        <v>144</v>
      </c>
      <c r="L81" s="22">
        <v>144</v>
      </c>
      <c r="M81" s="23">
        <v>44411</v>
      </c>
      <c r="N81" s="18">
        <v>44413</v>
      </c>
      <c r="O81" s="8" t="s">
        <v>31</v>
      </c>
      <c r="P81" s="25" t="s">
        <v>344</v>
      </c>
      <c r="Q81" s="21"/>
      <c r="R81" s="21"/>
    </row>
    <row r="82" spans="1:18" ht="30.75" customHeight="1" x14ac:dyDescent="0.25">
      <c r="A82" s="8">
        <v>2021</v>
      </c>
      <c r="B82" s="8" t="s">
        <v>66</v>
      </c>
      <c r="C82" s="15" t="s">
        <v>130</v>
      </c>
      <c r="D82" s="8" t="s">
        <v>12</v>
      </c>
      <c r="E82" s="8"/>
      <c r="F82" s="16" t="s">
        <v>465</v>
      </c>
      <c r="G82" s="14" t="s">
        <v>478</v>
      </c>
      <c r="H82" s="42" t="s">
        <v>479</v>
      </c>
      <c r="I82" s="8" t="s">
        <v>165</v>
      </c>
      <c r="J82" s="89">
        <v>248.4</v>
      </c>
      <c r="K82" s="24">
        <v>294.8</v>
      </c>
      <c r="L82" s="24">
        <v>294.8</v>
      </c>
      <c r="M82" s="23">
        <v>44351</v>
      </c>
      <c r="N82" s="18">
        <v>44355</v>
      </c>
      <c r="O82" s="8" t="s">
        <v>14</v>
      </c>
      <c r="P82" s="25" t="s">
        <v>344</v>
      </c>
      <c r="Q82" s="21"/>
      <c r="R82" s="21"/>
    </row>
    <row r="83" spans="1:18" ht="30.75" customHeight="1" x14ac:dyDescent="0.25">
      <c r="A83" s="8">
        <v>2021</v>
      </c>
      <c r="B83" s="8" t="s">
        <v>66</v>
      </c>
      <c r="C83" s="15" t="s">
        <v>130</v>
      </c>
      <c r="D83" s="8" t="s">
        <v>12</v>
      </c>
      <c r="E83" s="8"/>
      <c r="F83" s="16" t="s">
        <v>465</v>
      </c>
      <c r="G83" s="14" t="s">
        <v>485</v>
      </c>
      <c r="H83" s="42" t="s">
        <v>486</v>
      </c>
      <c r="I83" s="8" t="s">
        <v>165</v>
      </c>
      <c r="J83" s="89">
        <v>485.64</v>
      </c>
      <c r="K83" s="24">
        <v>178.06800000000001</v>
      </c>
      <c r="L83" s="22">
        <v>178.06800000000001</v>
      </c>
      <c r="M83" s="23">
        <v>44351</v>
      </c>
      <c r="N83" s="18">
        <v>44355</v>
      </c>
      <c r="O83" s="8" t="s">
        <v>14</v>
      </c>
      <c r="P83" s="25" t="s">
        <v>344</v>
      </c>
      <c r="Q83" s="21"/>
      <c r="R83" s="21"/>
    </row>
    <row r="84" spans="1:18" ht="30.75" customHeight="1" x14ac:dyDescent="0.25">
      <c r="A84" s="8">
        <v>2021</v>
      </c>
      <c r="B84" s="8" t="s">
        <v>66</v>
      </c>
      <c r="C84" s="15" t="s">
        <v>130</v>
      </c>
      <c r="D84" s="8" t="s">
        <v>12</v>
      </c>
      <c r="E84" s="8"/>
      <c r="F84" s="16" t="s">
        <v>465</v>
      </c>
      <c r="G84" s="14" t="s">
        <v>470</v>
      </c>
      <c r="H84" s="42" t="s">
        <v>471</v>
      </c>
      <c r="I84" s="8" t="s">
        <v>165</v>
      </c>
      <c r="J84" s="89">
        <v>670.98</v>
      </c>
      <c r="K84" s="24">
        <v>617.80799999999999</v>
      </c>
      <c r="L84" s="24">
        <v>617.80799999999999</v>
      </c>
      <c r="M84" s="23">
        <v>44351</v>
      </c>
      <c r="N84" s="18">
        <v>44355</v>
      </c>
      <c r="O84" s="8" t="s">
        <v>14</v>
      </c>
      <c r="P84" s="25" t="s">
        <v>344</v>
      </c>
      <c r="Q84" s="21"/>
      <c r="R84" s="21"/>
    </row>
    <row r="85" spans="1:18" ht="30.75" hidden="1" customHeight="1" x14ac:dyDescent="0.25">
      <c r="A85" s="8">
        <v>2021</v>
      </c>
      <c r="B85" s="8" t="s">
        <v>156</v>
      </c>
      <c r="C85" s="15" t="s">
        <v>184</v>
      </c>
      <c r="D85" s="8" t="s">
        <v>185</v>
      </c>
      <c r="E85" s="8">
        <v>1</v>
      </c>
      <c r="F85" s="16" t="s">
        <v>493</v>
      </c>
      <c r="G85" s="14"/>
      <c r="H85" s="42" t="s">
        <v>494</v>
      </c>
      <c r="I85" s="8" t="s">
        <v>178</v>
      </c>
      <c r="J85" s="89"/>
      <c r="K85" s="89"/>
      <c r="L85" s="22"/>
      <c r="M85" s="23">
        <v>44355</v>
      </c>
      <c r="N85" s="18">
        <v>44371</v>
      </c>
      <c r="O85" s="8" t="s">
        <v>21</v>
      </c>
      <c r="P85" s="15" t="s">
        <v>186</v>
      </c>
      <c r="Q85" s="21"/>
      <c r="R85" s="21"/>
    </row>
    <row r="86" spans="1:18" ht="30.75" hidden="1" customHeight="1" x14ac:dyDescent="0.25">
      <c r="A86" s="8">
        <v>2021</v>
      </c>
      <c r="B86" s="8" t="s">
        <v>66</v>
      </c>
      <c r="C86" s="15" t="s">
        <v>187</v>
      </c>
      <c r="D86" s="8" t="s">
        <v>11</v>
      </c>
      <c r="E86" s="8">
        <v>1</v>
      </c>
      <c r="F86" s="16" t="s">
        <v>495</v>
      </c>
      <c r="G86" s="14"/>
      <c r="H86" s="42" t="s">
        <v>496</v>
      </c>
      <c r="I86" s="8" t="s">
        <v>178</v>
      </c>
      <c r="J86" s="89"/>
      <c r="K86" s="24"/>
      <c r="L86" s="22"/>
      <c r="M86" s="23">
        <v>44355</v>
      </c>
      <c r="N86" s="18">
        <v>44481</v>
      </c>
      <c r="O86" s="8" t="s">
        <v>31</v>
      </c>
      <c r="P86" s="15" t="s">
        <v>180</v>
      </c>
      <c r="Q86" s="21" t="s">
        <v>197</v>
      </c>
      <c r="R86" s="21" t="s">
        <v>196</v>
      </c>
    </row>
    <row r="87" spans="1:18" ht="30.75" customHeight="1" x14ac:dyDescent="0.25">
      <c r="A87" s="8">
        <v>2021</v>
      </c>
      <c r="B87" s="8" t="s">
        <v>66</v>
      </c>
      <c r="C87" s="15" t="s">
        <v>187</v>
      </c>
      <c r="D87" s="8" t="s">
        <v>11</v>
      </c>
      <c r="E87" s="8">
        <v>1</v>
      </c>
      <c r="F87" s="16" t="s">
        <v>497</v>
      </c>
      <c r="G87" s="14"/>
      <c r="H87" s="42" t="s">
        <v>498</v>
      </c>
      <c r="I87" s="8" t="s">
        <v>132</v>
      </c>
      <c r="J87" s="89">
        <v>474750</v>
      </c>
      <c r="K87" s="22">
        <v>46841.79</v>
      </c>
      <c r="L87" s="22">
        <v>32735.8</v>
      </c>
      <c r="M87" s="23">
        <v>44357</v>
      </c>
      <c r="N87" s="18">
        <v>44420</v>
      </c>
      <c r="O87" s="8" t="s">
        <v>14</v>
      </c>
      <c r="P87" s="8" t="s">
        <v>197</v>
      </c>
      <c r="Q87" s="21"/>
      <c r="R87" s="21"/>
    </row>
    <row r="88" spans="1:18" ht="30.75" customHeight="1" x14ac:dyDescent="0.25">
      <c r="A88" s="8">
        <v>2021</v>
      </c>
      <c r="B88" s="8" t="s">
        <v>156</v>
      </c>
      <c r="C88" s="15" t="s">
        <v>168</v>
      </c>
      <c r="D88" s="8" t="s">
        <v>169</v>
      </c>
      <c r="E88" s="8">
        <v>1</v>
      </c>
      <c r="F88" s="16" t="s">
        <v>499</v>
      </c>
      <c r="G88" s="14"/>
      <c r="H88" s="42" t="s">
        <v>500</v>
      </c>
      <c r="I88" s="8" t="s">
        <v>132</v>
      </c>
      <c r="J88" s="89">
        <v>180000</v>
      </c>
      <c r="K88" s="22">
        <v>171591.84</v>
      </c>
      <c r="L88" s="22">
        <v>137245.20000000001</v>
      </c>
      <c r="M88" s="23">
        <v>44357</v>
      </c>
      <c r="N88" s="18">
        <v>44453</v>
      </c>
      <c r="O88" s="8" t="s">
        <v>1106</v>
      </c>
      <c r="P88" s="15" t="s">
        <v>180</v>
      </c>
      <c r="Q88" s="21" t="s">
        <v>197</v>
      </c>
      <c r="R88" s="21" t="s">
        <v>501</v>
      </c>
    </row>
    <row r="89" spans="1:18" ht="30.75" customHeight="1" x14ac:dyDescent="0.25">
      <c r="A89" s="8">
        <v>2021</v>
      </c>
      <c r="B89" s="8" t="s">
        <v>66</v>
      </c>
      <c r="C89" s="15" t="s">
        <v>187</v>
      </c>
      <c r="D89" s="8" t="s">
        <v>11</v>
      </c>
      <c r="E89" s="8">
        <v>1</v>
      </c>
      <c r="F89" s="16" t="s">
        <v>502</v>
      </c>
      <c r="G89" s="14"/>
      <c r="H89" s="42" t="s">
        <v>269</v>
      </c>
      <c r="I89" s="8" t="s">
        <v>132</v>
      </c>
      <c r="J89" s="89">
        <v>198256</v>
      </c>
      <c r="K89" s="22">
        <v>197173</v>
      </c>
      <c r="L89" s="22">
        <v>135216.35999999999</v>
      </c>
      <c r="M89" s="23">
        <v>44357</v>
      </c>
      <c r="N89" s="18">
        <v>44460</v>
      </c>
      <c r="O89" s="8" t="s">
        <v>59</v>
      </c>
      <c r="P89" s="15" t="s">
        <v>503</v>
      </c>
      <c r="Q89" s="21" t="s">
        <v>270</v>
      </c>
      <c r="R89" s="21" t="s">
        <v>504</v>
      </c>
    </row>
    <row r="90" spans="1:18" ht="30.75" customHeight="1" x14ac:dyDescent="0.25">
      <c r="A90" s="8">
        <v>2021</v>
      </c>
      <c r="B90" s="8" t="s">
        <v>66</v>
      </c>
      <c r="C90" s="15" t="s">
        <v>184</v>
      </c>
      <c r="D90" s="8" t="s">
        <v>1223</v>
      </c>
      <c r="E90" s="8">
        <v>1</v>
      </c>
      <c r="F90" s="16" t="s">
        <v>505</v>
      </c>
      <c r="G90" s="14"/>
      <c r="H90" s="42" t="s">
        <v>275</v>
      </c>
      <c r="I90" s="8" t="s">
        <v>132</v>
      </c>
      <c r="J90" s="89">
        <v>83930</v>
      </c>
      <c r="K90" s="22">
        <v>83750</v>
      </c>
      <c r="L90" s="22">
        <v>83750</v>
      </c>
      <c r="M90" s="23">
        <v>44357</v>
      </c>
      <c r="N90" s="18">
        <v>44411</v>
      </c>
      <c r="O90" s="8" t="s">
        <v>21</v>
      </c>
      <c r="P90" s="15" t="s">
        <v>274</v>
      </c>
      <c r="Q90" s="21"/>
      <c r="R90" s="21"/>
    </row>
    <row r="91" spans="1:18" ht="30.75" customHeight="1" x14ac:dyDescent="0.25">
      <c r="A91" s="8">
        <v>2021</v>
      </c>
      <c r="B91" s="8" t="s">
        <v>66</v>
      </c>
      <c r="C91" s="15" t="s">
        <v>187</v>
      </c>
      <c r="D91" s="8" t="s">
        <v>11</v>
      </c>
      <c r="E91" s="8">
        <v>1</v>
      </c>
      <c r="F91" s="16" t="s">
        <v>506</v>
      </c>
      <c r="G91" s="14"/>
      <c r="H91" s="42" t="s">
        <v>507</v>
      </c>
      <c r="I91" s="8" t="s">
        <v>165</v>
      </c>
      <c r="J91" s="89">
        <v>62400</v>
      </c>
      <c r="K91" s="24">
        <v>7478.6</v>
      </c>
      <c r="L91" s="22">
        <v>4597.5</v>
      </c>
      <c r="M91" s="23">
        <v>44357</v>
      </c>
      <c r="N91" s="18">
        <v>44406</v>
      </c>
      <c r="O91" s="8" t="s">
        <v>31</v>
      </c>
      <c r="P91" s="15" t="s">
        <v>196</v>
      </c>
      <c r="Q91" s="21"/>
      <c r="R91" s="21"/>
    </row>
    <row r="92" spans="1:18" ht="30.75" customHeight="1" x14ac:dyDescent="0.25">
      <c r="A92" s="8">
        <v>2021</v>
      </c>
      <c r="B92" s="8" t="s">
        <v>66</v>
      </c>
      <c r="C92" s="15" t="s">
        <v>187</v>
      </c>
      <c r="D92" s="8" t="s">
        <v>11</v>
      </c>
      <c r="E92" s="8">
        <v>1</v>
      </c>
      <c r="F92" s="16" t="s">
        <v>508</v>
      </c>
      <c r="G92" s="14"/>
      <c r="H92" s="42" t="s">
        <v>509</v>
      </c>
      <c r="I92" s="8" t="s">
        <v>132</v>
      </c>
      <c r="J92" s="89">
        <v>57054.1</v>
      </c>
      <c r="K92" s="24">
        <v>28852.02</v>
      </c>
      <c r="L92" s="22">
        <v>8050</v>
      </c>
      <c r="M92" s="23">
        <v>44358</v>
      </c>
      <c r="N92" s="18">
        <v>44407</v>
      </c>
      <c r="O92" s="8" t="s">
        <v>31</v>
      </c>
      <c r="P92" s="15" t="s">
        <v>510</v>
      </c>
      <c r="Q92" s="21"/>
      <c r="R92" s="21"/>
    </row>
    <row r="93" spans="1:18" ht="30.75" customHeight="1" x14ac:dyDescent="0.25">
      <c r="A93" s="8">
        <v>2021</v>
      </c>
      <c r="B93" s="8" t="s">
        <v>66</v>
      </c>
      <c r="C93" s="15" t="s">
        <v>130</v>
      </c>
      <c r="D93" s="8" t="s">
        <v>12</v>
      </c>
      <c r="E93" s="8">
        <v>1</v>
      </c>
      <c r="F93" s="16" t="s">
        <v>511</v>
      </c>
      <c r="G93" s="14" t="s">
        <v>512</v>
      </c>
      <c r="H93" s="42" t="s">
        <v>135</v>
      </c>
      <c r="I93" s="8" t="s">
        <v>165</v>
      </c>
      <c r="J93" s="89">
        <v>3000</v>
      </c>
      <c r="K93" s="11">
        <v>1171.1964285714284</v>
      </c>
      <c r="L93" s="11">
        <v>1171.1964285714284</v>
      </c>
      <c r="M93" s="23">
        <v>44354</v>
      </c>
      <c r="N93" s="18">
        <v>44356</v>
      </c>
      <c r="O93" s="8" t="s">
        <v>59</v>
      </c>
      <c r="P93" s="25" t="s">
        <v>344</v>
      </c>
      <c r="Q93" s="21"/>
      <c r="R93" s="21"/>
    </row>
    <row r="94" spans="1:18" ht="30.75" customHeight="1" x14ac:dyDescent="0.25">
      <c r="A94" s="8">
        <v>2021</v>
      </c>
      <c r="B94" s="8" t="s">
        <v>66</v>
      </c>
      <c r="C94" s="15" t="s">
        <v>130</v>
      </c>
      <c r="D94" s="8" t="s">
        <v>12</v>
      </c>
      <c r="E94" s="8"/>
      <c r="F94" s="16" t="s">
        <v>511</v>
      </c>
      <c r="G94" s="14" t="s">
        <v>513</v>
      </c>
      <c r="H94" s="42" t="s">
        <v>136</v>
      </c>
      <c r="I94" s="8" t="s">
        <v>165</v>
      </c>
      <c r="J94" s="89">
        <v>12650</v>
      </c>
      <c r="K94" s="11">
        <v>7130</v>
      </c>
      <c r="L94" s="11">
        <v>7130</v>
      </c>
      <c r="M94" s="23">
        <v>44354</v>
      </c>
      <c r="N94" s="18">
        <v>44356</v>
      </c>
      <c r="O94" s="8" t="s">
        <v>59</v>
      </c>
      <c r="P94" s="25" t="s">
        <v>344</v>
      </c>
      <c r="Q94" s="21"/>
      <c r="R94" s="21"/>
    </row>
    <row r="95" spans="1:18" ht="30.75" customHeight="1" x14ac:dyDescent="0.25">
      <c r="A95" s="8">
        <v>2021</v>
      </c>
      <c r="B95" s="8" t="s">
        <v>66</v>
      </c>
      <c r="C95" s="15" t="s">
        <v>130</v>
      </c>
      <c r="D95" s="8" t="s">
        <v>12</v>
      </c>
      <c r="E95" s="8"/>
      <c r="F95" s="16" t="s">
        <v>511</v>
      </c>
      <c r="G95" s="14" t="s">
        <v>514</v>
      </c>
      <c r="H95" s="42" t="s">
        <v>137</v>
      </c>
      <c r="I95" s="8" t="s">
        <v>165</v>
      </c>
      <c r="J95" s="89">
        <v>28500</v>
      </c>
      <c r="K95" s="11">
        <v>18771.999999999996</v>
      </c>
      <c r="L95" s="11">
        <v>18771.999999999996</v>
      </c>
      <c r="M95" s="23">
        <v>44354</v>
      </c>
      <c r="N95" s="18">
        <v>44356</v>
      </c>
      <c r="O95" s="8" t="s">
        <v>59</v>
      </c>
      <c r="P95" s="25" t="s">
        <v>344</v>
      </c>
      <c r="Q95" s="21"/>
      <c r="R95" s="21"/>
    </row>
    <row r="96" spans="1:18" ht="30.75" customHeight="1" x14ac:dyDescent="0.25">
      <c r="A96" s="8">
        <v>2021</v>
      </c>
      <c r="B96" s="8" t="s">
        <v>66</v>
      </c>
      <c r="C96" s="15" t="s">
        <v>130</v>
      </c>
      <c r="D96" s="8" t="s">
        <v>12</v>
      </c>
      <c r="E96" s="8"/>
      <c r="F96" s="16" t="s">
        <v>511</v>
      </c>
      <c r="G96" s="14" t="s">
        <v>515</v>
      </c>
      <c r="H96" s="42" t="s">
        <v>138</v>
      </c>
      <c r="I96" s="8" t="s">
        <v>165</v>
      </c>
      <c r="J96" s="89">
        <v>46550</v>
      </c>
      <c r="K96" s="11">
        <v>28909.999999999996</v>
      </c>
      <c r="L96" s="11">
        <v>28909.999999999996</v>
      </c>
      <c r="M96" s="23">
        <v>44354</v>
      </c>
      <c r="N96" s="18">
        <v>44356</v>
      </c>
      <c r="O96" s="8" t="s">
        <v>59</v>
      </c>
      <c r="P96" s="25" t="s">
        <v>344</v>
      </c>
      <c r="Q96" s="21"/>
      <c r="R96" s="21"/>
    </row>
    <row r="97" spans="1:18" ht="30.75" customHeight="1" x14ac:dyDescent="0.25">
      <c r="A97" s="8">
        <v>2021</v>
      </c>
      <c r="B97" s="8" t="s">
        <v>66</v>
      </c>
      <c r="C97" s="15" t="s">
        <v>130</v>
      </c>
      <c r="D97" s="8" t="s">
        <v>12</v>
      </c>
      <c r="E97" s="8"/>
      <c r="F97" s="16" t="s">
        <v>511</v>
      </c>
      <c r="G97" s="14" t="s">
        <v>516</v>
      </c>
      <c r="H97" s="42" t="s">
        <v>139</v>
      </c>
      <c r="I97" s="8" t="s">
        <v>165</v>
      </c>
      <c r="J97" s="89">
        <v>104000</v>
      </c>
      <c r="K97" s="11">
        <v>59199.999999999993</v>
      </c>
      <c r="L97" s="11">
        <v>59199.999999999993</v>
      </c>
      <c r="M97" s="23">
        <v>44354</v>
      </c>
      <c r="N97" s="18">
        <v>44356</v>
      </c>
      <c r="O97" s="8" t="s">
        <v>59</v>
      </c>
      <c r="P97" s="25" t="s">
        <v>344</v>
      </c>
      <c r="Q97" s="21"/>
      <c r="R97" s="21"/>
    </row>
    <row r="98" spans="1:18" ht="30.75" customHeight="1" x14ac:dyDescent="0.25">
      <c r="A98" s="8">
        <v>2021</v>
      </c>
      <c r="B98" s="8" t="s">
        <v>66</v>
      </c>
      <c r="C98" s="15" t="s">
        <v>130</v>
      </c>
      <c r="D98" s="8" t="s">
        <v>12</v>
      </c>
      <c r="E98" s="8"/>
      <c r="F98" s="16" t="s">
        <v>511</v>
      </c>
      <c r="G98" s="14" t="s">
        <v>517</v>
      </c>
      <c r="H98" s="42" t="s">
        <v>518</v>
      </c>
      <c r="I98" s="8" t="s">
        <v>165</v>
      </c>
      <c r="J98" s="89">
        <v>132000</v>
      </c>
      <c r="K98" s="11">
        <v>74400</v>
      </c>
      <c r="L98" s="11">
        <v>74400</v>
      </c>
      <c r="M98" s="23">
        <v>44354</v>
      </c>
      <c r="N98" s="18">
        <v>44356</v>
      </c>
      <c r="O98" s="8" t="s">
        <v>59</v>
      </c>
      <c r="P98" s="25" t="s">
        <v>344</v>
      </c>
      <c r="Q98" s="21"/>
      <c r="R98" s="21"/>
    </row>
    <row r="99" spans="1:18" ht="30.75" customHeight="1" x14ac:dyDescent="0.25">
      <c r="A99" s="8">
        <v>2021</v>
      </c>
      <c r="B99" s="8" t="s">
        <v>66</v>
      </c>
      <c r="C99" s="15" t="s">
        <v>130</v>
      </c>
      <c r="D99" s="8" t="s">
        <v>12</v>
      </c>
      <c r="E99" s="8"/>
      <c r="F99" s="16" t="s">
        <v>511</v>
      </c>
      <c r="G99" s="14" t="s">
        <v>519</v>
      </c>
      <c r="H99" s="42" t="s">
        <v>133</v>
      </c>
      <c r="I99" s="8" t="s">
        <v>165</v>
      </c>
      <c r="J99" s="89">
        <v>6000</v>
      </c>
      <c r="K99" s="11">
        <v>3809.9999999999995</v>
      </c>
      <c r="L99" s="11">
        <v>3809.9999999999995</v>
      </c>
      <c r="M99" s="23">
        <v>44354</v>
      </c>
      <c r="N99" s="18">
        <v>44356</v>
      </c>
      <c r="O99" s="8" t="s">
        <v>59</v>
      </c>
      <c r="P99" s="25" t="s">
        <v>344</v>
      </c>
      <c r="Q99" s="21"/>
      <c r="R99" s="21"/>
    </row>
    <row r="100" spans="1:18" ht="30.75" customHeight="1" x14ac:dyDescent="0.25">
      <c r="A100" s="8">
        <v>2021</v>
      </c>
      <c r="B100" s="8" t="s">
        <v>66</v>
      </c>
      <c r="C100" s="15" t="s">
        <v>130</v>
      </c>
      <c r="D100" s="8" t="s">
        <v>12</v>
      </c>
      <c r="E100" s="8"/>
      <c r="F100" s="16" t="s">
        <v>511</v>
      </c>
      <c r="G100" s="14" t="s">
        <v>520</v>
      </c>
      <c r="H100" s="42" t="s">
        <v>145</v>
      </c>
      <c r="I100" s="8" t="s">
        <v>165</v>
      </c>
      <c r="J100" s="89">
        <v>99750</v>
      </c>
      <c r="K100" s="11">
        <v>56144.999999999993</v>
      </c>
      <c r="L100" s="11">
        <v>56144.999999999993</v>
      </c>
      <c r="M100" s="23">
        <v>44354</v>
      </c>
      <c r="N100" s="18">
        <v>44356</v>
      </c>
      <c r="O100" s="8" t="s">
        <v>59</v>
      </c>
      <c r="P100" s="25" t="s">
        <v>344</v>
      </c>
      <c r="Q100" s="21"/>
      <c r="R100" s="21"/>
    </row>
    <row r="101" spans="1:18" ht="30.75" customHeight="1" x14ac:dyDescent="0.25">
      <c r="A101" s="8">
        <v>2021</v>
      </c>
      <c r="B101" s="8" t="s">
        <v>66</v>
      </c>
      <c r="C101" s="15" t="s">
        <v>130</v>
      </c>
      <c r="D101" s="8" t="s">
        <v>12</v>
      </c>
      <c r="E101" s="8"/>
      <c r="F101" s="16" t="s">
        <v>511</v>
      </c>
      <c r="G101" s="14" t="s">
        <v>521</v>
      </c>
      <c r="H101" s="42" t="s">
        <v>134</v>
      </c>
      <c r="I101" s="8" t="s">
        <v>165</v>
      </c>
      <c r="J101" s="89">
        <v>22500</v>
      </c>
      <c r="K101" s="11">
        <v>18100</v>
      </c>
      <c r="L101" s="11">
        <v>18100</v>
      </c>
      <c r="M101" s="23">
        <v>44354</v>
      </c>
      <c r="N101" s="18">
        <v>44356</v>
      </c>
      <c r="O101" s="8" t="s">
        <v>59</v>
      </c>
      <c r="P101" s="25" t="s">
        <v>344</v>
      </c>
      <c r="Q101" s="21"/>
      <c r="R101" s="21"/>
    </row>
    <row r="102" spans="1:18" ht="30.75" customHeight="1" x14ac:dyDescent="0.25">
      <c r="A102" s="8">
        <v>2021</v>
      </c>
      <c r="B102" s="8" t="s">
        <v>66</v>
      </c>
      <c r="C102" s="15" t="s">
        <v>130</v>
      </c>
      <c r="D102" s="8" t="s">
        <v>12</v>
      </c>
      <c r="E102" s="8"/>
      <c r="F102" s="16" t="s">
        <v>511</v>
      </c>
      <c r="G102" s="14" t="s">
        <v>522</v>
      </c>
      <c r="H102" s="42" t="s">
        <v>523</v>
      </c>
      <c r="I102" s="8" t="s">
        <v>165</v>
      </c>
      <c r="J102" s="89">
        <v>95000</v>
      </c>
      <c r="K102" s="11">
        <v>59099.999999999993</v>
      </c>
      <c r="L102" s="11">
        <v>59099.999999999993</v>
      </c>
      <c r="M102" s="23">
        <v>44354</v>
      </c>
      <c r="N102" s="18">
        <v>44356</v>
      </c>
      <c r="O102" s="8" t="s">
        <v>59</v>
      </c>
      <c r="P102" s="25" t="s">
        <v>344</v>
      </c>
      <c r="Q102" s="21"/>
      <c r="R102" s="21"/>
    </row>
    <row r="103" spans="1:18" ht="30.75" customHeight="1" x14ac:dyDescent="0.25">
      <c r="A103" s="8">
        <v>2021</v>
      </c>
      <c r="B103" s="8" t="s">
        <v>156</v>
      </c>
      <c r="C103" s="15" t="s">
        <v>168</v>
      </c>
      <c r="D103" s="8" t="s">
        <v>169</v>
      </c>
      <c r="E103" s="8">
        <v>1</v>
      </c>
      <c r="F103" s="16" t="s">
        <v>524</v>
      </c>
      <c r="G103" s="14"/>
      <c r="H103" s="42" t="s">
        <v>525</v>
      </c>
      <c r="I103" s="8" t="s">
        <v>132</v>
      </c>
      <c r="J103" s="89">
        <v>200000</v>
      </c>
      <c r="K103" s="11">
        <v>192404.66</v>
      </c>
      <c r="L103" s="11">
        <v>171239.52</v>
      </c>
      <c r="M103" s="23">
        <v>44361</v>
      </c>
      <c r="N103" s="18">
        <v>44474</v>
      </c>
      <c r="O103" s="8" t="s">
        <v>1099</v>
      </c>
      <c r="P103" s="15" t="s">
        <v>180</v>
      </c>
      <c r="Q103" s="21" t="s">
        <v>197</v>
      </c>
      <c r="R103" s="21" t="s">
        <v>501</v>
      </c>
    </row>
    <row r="104" spans="1:18" ht="30.75" customHeight="1" x14ac:dyDescent="0.25">
      <c r="A104" s="8">
        <v>2021</v>
      </c>
      <c r="B104" s="8" t="s">
        <v>66</v>
      </c>
      <c r="C104" s="15" t="s">
        <v>187</v>
      </c>
      <c r="D104" s="8" t="s">
        <v>11</v>
      </c>
      <c r="E104" s="8">
        <v>1</v>
      </c>
      <c r="F104" s="16" t="s">
        <v>526</v>
      </c>
      <c r="G104" s="14"/>
      <c r="H104" s="42" t="s">
        <v>527</v>
      </c>
      <c r="I104" s="8" t="s">
        <v>132</v>
      </c>
      <c r="J104" s="89">
        <v>67318.78</v>
      </c>
      <c r="K104" s="22">
        <v>66311.399999999994</v>
      </c>
      <c r="L104" s="11">
        <v>63490</v>
      </c>
      <c r="M104" s="23">
        <v>44361</v>
      </c>
      <c r="N104" s="18">
        <v>44420</v>
      </c>
      <c r="O104" s="8" t="s">
        <v>1219</v>
      </c>
      <c r="P104" s="15" t="s">
        <v>281</v>
      </c>
      <c r="Q104" s="21" t="s">
        <v>528</v>
      </c>
      <c r="R104" s="21" t="s">
        <v>529</v>
      </c>
    </row>
    <row r="105" spans="1:18" ht="30.75" customHeight="1" x14ac:dyDescent="0.25">
      <c r="A105" s="8">
        <v>2021</v>
      </c>
      <c r="B105" s="8" t="s">
        <v>156</v>
      </c>
      <c r="C105" s="15" t="s">
        <v>168</v>
      </c>
      <c r="D105" s="8" t="s">
        <v>169</v>
      </c>
      <c r="E105" s="8">
        <v>1</v>
      </c>
      <c r="F105" s="16" t="s">
        <v>530</v>
      </c>
      <c r="G105" s="14"/>
      <c r="H105" s="42" t="s">
        <v>531</v>
      </c>
      <c r="I105" s="8" t="s">
        <v>132</v>
      </c>
      <c r="J105" s="89">
        <v>211000</v>
      </c>
      <c r="K105" s="11">
        <v>200779.89</v>
      </c>
      <c r="L105" s="11">
        <v>191125.76000000001</v>
      </c>
      <c r="M105" s="23">
        <v>44362</v>
      </c>
      <c r="N105" s="18">
        <v>44449</v>
      </c>
      <c r="O105" s="8" t="s">
        <v>681</v>
      </c>
      <c r="P105" s="15" t="s">
        <v>180</v>
      </c>
      <c r="Q105" s="21" t="s">
        <v>197</v>
      </c>
      <c r="R105" s="21" t="s">
        <v>532</v>
      </c>
    </row>
    <row r="106" spans="1:18" ht="30.75" customHeight="1" x14ac:dyDescent="0.25">
      <c r="A106" s="8">
        <v>2021</v>
      </c>
      <c r="B106" s="8" t="s">
        <v>66</v>
      </c>
      <c r="C106" s="15" t="s">
        <v>234</v>
      </c>
      <c r="D106" s="8" t="s">
        <v>533</v>
      </c>
      <c r="E106" s="8">
        <v>1</v>
      </c>
      <c r="F106" s="16" t="s">
        <v>534</v>
      </c>
      <c r="G106" s="14"/>
      <c r="H106" s="42" t="s">
        <v>535</v>
      </c>
      <c r="I106" s="8" t="s">
        <v>165</v>
      </c>
      <c r="J106" s="89">
        <v>0</v>
      </c>
      <c r="K106" s="11">
        <v>0</v>
      </c>
      <c r="L106" s="11"/>
      <c r="M106" s="23">
        <v>44363</v>
      </c>
      <c r="N106" s="18">
        <v>44371</v>
      </c>
      <c r="O106" s="8" t="s">
        <v>29</v>
      </c>
      <c r="P106" s="15" t="s">
        <v>277</v>
      </c>
      <c r="Q106" s="21"/>
      <c r="R106" s="21"/>
    </row>
    <row r="107" spans="1:18" ht="30.75" customHeight="1" x14ac:dyDescent="0.25">
      <c r="A107" s="8">
        <v>2021</v>
      </c>
      <c r="B107" s="8" t="s">
        <v>156</v>
      </c>
      <c r="C107" s="15" t="s">
        <v>168</v>
      </c>
      <c r="D107" s="8" t="s">
        <v>169</v>
      </c>
      <c r="E107" s="8">
        <v>1</v>
      </c>
      <c r="F107" s="16" t="s">
        <v>536</v>
      </c>
      <c r="G107" s="14"/>
      <c r="H107" s="42" t="s">
        <v>537</v>
      </c>
      <c r="I107" s="8" t="s">
        <v>132</v>
      </c>
      <c r="J107" s="89">
        <v>201000</v>
      </c>
      <c r="K107" s="11">
        <v>193900.15</v>
      </c>
      <c r="L107" s="11">
        <v>191963.42</v>
      </c>
      <c r="M107" s="23">
        <v>44363</v>
      </c>
      <c r="N107" s="18">
        <v>44463</v>
      </c>
      <c r="O107" s="8" t="s">
        <v>20</v>
      </c>
      <c r="P107" s="15" t="s">
        <v>538</v>
      </c>
      <c r="Q107" s="21" t="s">
        <v>197</v>
      </c>
      <c r="R107" s="21" t="s">
        <v>501</v>
      </c>
    </row>
    <row r="108" spans="1:18" ht="30.75" customHeight="1" x14ac:dyDescent="0.25">
      <c r="A108" s="8">
        <v>2021</v>
      </c>
      <c r="B108" s="8" t="s">
        <v>66</v>
      </c>
      <c r="C108" s="15" t="s">
        <v>234</v>
      </c>
      <c r="D108" s="8" t="s">
        <v>533</v>
      </c>
      <c r="E108" s="8">
        <v>1</v>
      </c>
      <c r="F108" s="16" t="s">
        <v>539</v>
      </c>
      <c r="G108" s="14"/>
      <c r="H108" s="42" t="s">
        <v>540</v>
      </c>
      <c r="I108" s="8" t="s">
        <v>165</v>
      </c>
      <c r="J108" s="89">
        <v>0</v>
      </c>
      <c r="K108" s="11">
        <v>0</v>
      </c>
      <c r="L108" s="11"/>
      <c r="M108" s="23">
        <v>44364</v>
      </c>
      <c r="N108" s="18">
        <v>44371</v>
      </c>
      <c r="O108" s="8" t="s">
        <v>28</v>
      </c>
      <c r="P108" s="15" t="s">
        <v>541</v>
      </c>
      <c r="Q108" s="21"/>
      <c r="R108" s="21"/>
    </row>
    <row r="109" spans="1:18" ht="30.75" customHeight="1" x14ac:dyDescent="0.25">
      <c r="A109" s="8">
        <v>2021</v>
      </c>
      <c r="B109" s="8" t="s">
        <v>66</v>
      </c>
      <c r="C109" s="15" t="s">
        <v>187</v>
      </c>
      <c r="D109" s="8" t="s">
        <v>11</v>
      </c>
      <c r="E109" s="8">
        <v>1</v>
      </c>
      <c r="F109" s="16" t="s">
        <v>542</v>
      </c>
      <c r="G109" s="14"/>
      <c r="H109" s="42" t="s">
        <v>543</v>
      </c>
      <c r="I109" s="8" t="s">
        <v>132</v>
      </c>
      <c r="J109" s="89">
        <v>101040</v>
      </c>
      <c r="K109" s="11">
        <v>75289.05</v>
      </c>
      <c r="L109" s="11">
        <v>73947.240000000005</v>
      </c>
      <c r="M109" s="23">
        <v>44364</v>
      </c>
      <c r="N109" s="18">
        <v>44447</v>
      </c>
      <c r="O109" s="8" t="s">
        <v>1099</v>
      </c>
      <c r="P109" s="15" t="s">
        <v>180</v>
      </c>
      <c r="Q109" s="21" t="s">
        <v>197</v>
      </c>
      <c r="R109" s="21" t="s">
        <v>196</v>
      </c>
    </row>
    <row r="110" spans="1:18" ht="30.75" customHeight="1" x14ac:dyDescent="0.25">
      <c r="A110" s="8">
        <v>2021</v>
      </c>
      <c r="B110" s="8" t="s">
        <v>162</v>
      </c>
      <c r="C110" s="15" t="s">
        <v>163</v>
      </c>
      <c r="D110" s="8" t="s">
        <v>164</v>
      </c>
      <c r="E110" s="8">
        <v>1</v>
      </c>
      <c r="F110" s="16" t="s">
        <v>544</v>
      </c>
      <c r="G110" s="14"/>
      <c r="H110" s="42" t="s">
        <v>318</v>
      </c>
      <c r="I110" s="8" t="s">
        <v>132</v>
      </c>
      <c r="J110" s="89">
        <v>7000</v>
      </c>
      <c r="K110" s="11">
        <v>4595</v>
      </c>
      <c r="L110" s="11">
        <v>4595</v>
      </c>
      <c r="M110" s="23">
        <v>44364</v>
      </c>
      <c r="N110" s="18">
        <v>44421</v>
      </c>
      <c r="O110" s="8" t="s">
        <v>21</v>
      </c>
      <c r="P110" s="15" t="s">
        <v>235</v>
      </c>
      <c r="Q110" s="21"/>
      <c r="R110" s="21"/>
    </row>
    <row r="111" spans="1:18" ht="30.75" hidden="1" customHeight="1" x14ac:dyDescent="0.25">
      <c r="A111" s="8">
        <v>2021</v>
      </c>
      <c r="B111" s="8" t="s">
        <v>162</v>
      </c>
      <c r="C111" s="15" t="s">
        <v>163</v>
      </c>
      <c r="D111" s="8" t="s">
        <v>164</v>
      </c>
      <c r="E111" s="8">
        <v>1</v>
      </c>
      <c r="F111" s="16" t="s">
        <v>545</v>
      </c>
      <c r="G111" s="14"/>
      <c r="H111" s="42" t="s">
        <v>546</v>
      </c>
      <c r="I111" s="8" t="s">
        <v>178</v>
      </c>
      <c r="J111" s="89"/>
      <c r="K111" s="89"/>
      <c r="L111" s="11"/>
      <c r="M111" s="23">
        <v>44368</v>
      </c>
      <c r="N111" s="18">
        <v>44392</v>
      </c>
      <c r="O111" s="8" t="s">
        <v>21</v>
      </c>
      <c r="P111" s="15" t="s">
        <v>547</v>
      </c>
      <c r="Q111" s="21"/>
      <c r="R111" s="21"/>
    </row>
    <row r="112" spans="1:18" ht="30.75" customHeight="1" x14ac:dyDescent="0.25">
      <c r="A112" s="8">
        <v>2021</v>
      </c>
      <c r="B112" s="8" t="s">
        <v>66</v>
      </c>
      <c r="C112" s="15" t="s">
        <v>187</v>
      </c>
      <c r="D112" s="8" t="s">
        <v>11</v>
      </c>
      <c r="E112" s="8">
        <v>1</v>
      </c>
      <c r="F112" s="16" t="s">
        <v>548</v>
      </c>
      <c r="G112" s="14"/>
      <c r="H112" s="42" t="s">
        <v>549</v>
      </c>
      <c r="I112" s="8" t="s">
        <v>132</v>
      </c>
      <c r="J112" s="89">
        <v>1100438.18</v>
      </c>
      <c r="K112" s="22">
        <v>1100438.18</v>
      </c>
      <c r="L112" s="11">
        <v>702500</v>
      </c>
      <c r="M112" s="23">
        <v>44369</v>
      </c>
      <c r="N112" s="18">
        <v>44453</v>
      </c>
      <c r="O112" s="8" t="s">
        <v>20</v>
      </c>
      <c r="P112" s="15" t="s">
        <v>212</v>
      </c>
      <c r="Q112" s="21" t="s">
        <v>211</v>
      </c>
      <c r="R112" s="21" t="s">
        <v>717</v>
      </c>
    </row>
    <row r="113" spans="1:18" ht="30.75" customHeight="1" x14ac:dyDescent="0.25">
      <c r="A113" s="8">
        <v>2021</v>
      </c>
      <c r="B113" s="8" t="s">
        <v>66</v>
      </c>
      <c r="C113" s="15" t="s">
        <v>187</v>
      </c>
      <c r="D113" s="8" t="s">
        <v>11</v>
      </c>
      <c r="E113" s="8">
        <v>1</v>
      </c>
      <c r="F113" s="16" t="s">
        <v>550</v>
      </c>
      <c r="G113" s="14"/>
      <c r="H113" s="42" t="s">
        <v>399</v>
      </c>
      <c r="I113" s="8" t="s">
        <v>132</v>
      </c>
      <c r="J113" s="89">
        <v>41625</v>
      </c>
      <c r="K113" s="22">
        <v>31905</v>
      </c>
      <c r="L113" s="57">
        <v>30298.62</v>
      </c>
      <c r="M113" s="23">
        <v>44312</v>
      </c>
      <c r="N113" s="18">
        <v>44449</v>
      </c>
      <c r="O113" s="8" t="s">
        <v>1219</v>
      </c>
      <c r="P113" s="15" t="s">
        <v>238</v>
      </c>
      <c r="Q113" s="21"/>
      <c r="R113" s="21"/>
    </row>
    <row r="114" spans="1:18" ht="30.75" customHeight="1" x14ac:dyDescent="0.25">
      <c r="A114" s="8">
        <v>2021</v>
      </c>
      <c r="B114" s="8" t="s">
        <v>156</v>
      </c>
      <c r="C114" s="15" t="s">
        <v>187</v>
      </c>
      <c r="D114" s="8" t="s">
        <v>11</v>
      </c>
      <c r="E114" s="8">
        <v>1</v>
      </c>
      <c r="F114" s="16" t="s">
        <v>551</v>
      </c>
      <c r="G114" s="14"/>
      <c r="H114" s="42" t="s">
        <v>81</v>
      </c>
      <c r="I114" s="8" t="s">
        <v>132</v>
      </c>
      <c r="J114" s="89">
        <v>900000</v>
      </c>
      <c r="K114" s="24">
        <v>900000</v>
      </c>
      <c r="L114" s="11">
        <v>816241.6</v>
      </c>
      <c r="M114" s="23">
        <v>44370</v>
      </c>
      <c r="N114" s="18">
        <v>44466</v>
      </c>
      <c r="O114" s="8" t="s">
        <v>83</v>
      </c>
      <c r="P114" s="15" t="s">
        <v>552</v>
      </c>
      <c r="Q114" s="21" t="s">
        <v>268</v>
      </c>
      <c r="R114" s="21" t="s">
        <v>553</v>
      </c>
    </row>
    <row r="115" spans="1:18" ht="30.75" customHeight="1" x14ac:dyDescent="0.25">
      <c r="A115" s="8">
        <v>2021</v>
      </c>
      <c r="B115" s="8" t="s">
        <v>156</v>
      </c>
      <c r="C115" s="15" t="s">
        <v>184</v>
      </c>
      <c r="D115" s="8" t="s">
        <v>231</v>
      </c>
      <c r="E115" s="8">
        <v>1</v>
      </c>
      <c r="F115" s="16" t="s">
        <v>554</v>
      </c>
      <c r="G115" s="14"/>
      <c r="H115" s="42" t="s">
        <v>555</v>
      </c>
      <c r="I115" s="8" t="s">
        <v>132</v>
      </c>
      <c r="J115" s="89">
        <v>68832.479999999996</v>
      </c>
      <c r="K115" s="22">
        <v>23023.87</v>
      </c>
      <c r="L115" s="22">
        <v>23023.87</v>
      </c>
      <c r="M115" s="23">
        <v>44370</v>
      </c>
      <c r="N115" s="18">
        <v>44396</v>
      </c>
      <c r="O115" s="8" t="s">
        <v>21</v>
      </c>
      <c r="P115" s="15" t="s">
        <v>307</v>
      </c>
      <c r="Q115" s="21"/>
      <c r="R115" s="21"/>
    </row>
    <row r="116" spans="1:18" ht="30.75" customHeight="1" x14ac:dyDescent="0.25">
      <c r="A116" s="8">
        <v>2021</v>
      </c>
      <c r="B116" s="8" t="s">
        <v>66</v>
      </c>
      <c r="C116" s="15" t="s">
        <v>187</v>
      </c>
      <c r="D116" s="8" t="s">
        <v>11</v>
      </c>
      <c r="E116" s="8">
        <v>1</v>
      </c>
      <c r="F116" s="16" t="s">
        <v>556</v>
      </c>
      <c r="G116" s="14"/>
      <c r="H116" s="58" t="s">
        <v>557</v>
      </c>
      <c r="I116" s="11" t="s">
        <v>132</v>
      </c>
      <c r="J116" s="57">
        <v>53746.559999999998</v>
      </c>
      <c r="K116" s="11">
        <v>27392.76</v>
      </c>
      <c r="L116" s="11">
        <v>26620</v>
      </c>
      <c r="M116" s="35">
        <v>44370</v>
      </c>
      <c r="N116" s="18">
        <v>44420</v>
      </c>
      <c r="O116" s="21" t="s">
        <v>31</v>
      </c>
      <c r="P116" s="8" t="s">
        <v>558</v>
      </c>
      <c r="Q116" s="12"/>
      <c r="R116" s="21"/>
    </row>
    <row r="117" spans="1:18" ht="30.75" customHeight="1" x14ac:dyDescent="0.25">
      <c r="A117" s="8">
        <v>2021</v>
      </c>
      <c r="B117" s="8" t="s">
        <v>156</v>
      </c>
      <c r="C117" s="15" t="s">
        <v>184</v>
      </c>
      <c r="D117" s="8" t="s">
        <v>1226</v>
      </c>
      <c r="E117" s="8">
        <v>1</v>
      </c>
      <c r="F117" s="16" t="s">
        <v>559</v>
      </c>
      <c r="G117" s="14"/>
      <c r="H117" s="42" t="s">
        <v>494</v>
      </c>
      <c r="I117" s="8" t="s">
        <v>132</v>
      </c>
      <c r="J117" s="89">
        <v>120000</v>
      </c>
      <c r="K117" s="22">
        <v>119956.1</v>
      </c>
      <c r="L117" s="22">
        <v>119956.1</v>
      </c>
      <c r="M117" s="23">
        <v>44371</v>
      </c>
      <c r="N117" s="18">
        <v>44405</v>
      </c>
      <c r="O117" s="8" t="s">
        <v>21</v>
      </c>
      <c r="P117" s="15" t="s">
        <v>186</v>
      </c>
      <c r="Q117" s="21"/>
      <c r="R117" s="21"/>
    </row>
    <row r="118" spans="1:18" ht="30.75" customHeight="1" x14ac:dyDescent="0.25">
      <c r="A118" s="8">
        <v>2021</v>
      </c>
      <c r="B118" s="8" t="s">
        <v>156</v>
      </c>
      <c r="C118" s="15" t="s">
        <v>184</v>
      </c>
      <c r="D118" s="8" t="s">
        <v>1223</v>
      </c>
      <c r="E118" s="8">
        <v>1</v>
      </c>
      <c r="F118" s="16" t="s">
        <v>560</v>
      </c>
      <c r="G118" s="14"/>
      <c r="H118" s="42" t="s">
        <v>77</v>
      </c>
      <c r="I118" s="8" t="s">
        <v>132</v>
      </c>
      <c r="J118" s="89">
        <v>570772.06000000006</v>
      </c>
      <c r="K118" s="22">
        <v>570772.06000000006</v>
      </c>
      <c r="L118" s="22">
        <v>570772.06000000006</v>
      </c>
      <c r="M118" s="23">
        <v>44375</v>
      </c>
      <c r="N118" s="18">
        <v>44406</v>
      </c>
      <c r="O118" s="8" t="s">
        <v>21</v>
      </c>
      <c r="P118" s="15" t="s">
        <v>561</v>
      </c>
      <c r="Q118" s="21"/>
      <c r="R118" s="21"/>
    </row>
    <row r="119" spans="1:18" ht="30.75" customHeight="1" x14ac:dyDescent="0.25">
      <c r="A119" s="8">
        <v>2021</v>
      </c>
      <c r="B119" s="8" t="s">
        <v>66</v>
      </c>
      <c r="C119" s="15" t="s">
        <v>187</v>
      </c>
      <c r="D119" s="8" t="s">
        <v>11</v>
      </c>
      <c r="E119" s="8">
        <v>1</v>
      </c>
      <c r="F119" s="16" t="s">
        <v>562</v>
      </c>
      <c r="G119" s="14"/>
      <c r="H119" s="42" t="s">
        <v>563</v>
      </c>
      <c r="I119" s="8" t="s">
        <v>132</v>
      </c>
      <c r="J119" s="89">
        <v>23000</v>
      </c>
      <c r="K119" s="22">
        <v>12350</v>
      </c>
      <c r="L119" s="11">
        <v>12349.98</v>
      </c>
      <c r="M119" s="23">
        <v>44375</v>
      </c>
      <c r="N119" s="18">
        <v>44433</v>
      </c>
      <c r="O119" s="8" t="s">
        <v>14</v>
      </c>
      <c r="P119" s="15" t="s">
        <v>278</v>
      </c>
      <c r="Q119" s="21"/>
      <c r="R119" s="21"/>
    </row>
    <row r="120" spans="1:18" ht="30.75" customHeight="1" x14ac:dyDescent="0.25">
      <c r="A120" s="8">
        <v>2021</v>
      </c>
      <c r="B120" s="8" t="s">
        <v>66</v>
      </c>
      <c r="C120" s="15" t="s">
        <v>130</v>
      </c>
      <c r="D120" s="8" t="s">
        <v>12</v>
      </c>
      <c r="E120" s="8">
        <v>1</v>
      </c>
      <c r="F120" s="16" t="s">
        <v>664</v>
      </c>
      <c r="G120" s="14" t="s">
        <v>665</v>
      </c>
      <c r="H120" s="42" t="s">
        <v>666</v>
      </c>
      <c r="I120" s="8" t="s">
        <v>165</v>
      </c>
      <c r="J120" s="89">
        <v>1031.8000000000002</v>
      </c>
      <c r="K120" s="22">
        <v>394.9</v>
      </c>
      <c r="L120" s="22">
        <v>394.9</v>
      </c>
      <c r="M120" s="23">
        <v>44411</v>
      </c>
      <c r="N120" s="18">
        <v>44413</v>
      </c>
      <c r="O120" s="8" t="s">
        <v>31</v>
      </c>
      <c r="P120" s="25" t="s">
        <v>344</v>
      </c>
      <c r="Q120" s="21"/>
      <c r="R120" s="21"/>
    </row>
    <row r="121" spans="1:18" ht="30.75" customHeight="1" x14ac:dyDescent="0.25">
      <c r="A121" s="8">
        <v>2021</v>
      </c>
      <c r="B121" s="8" t="s">
        <v>66</v>
      </c>
      <c r="C121" s="15" t="s">
        <v>130</v>
      </c>
      <c r="D121" s="8" t="s">
        <v>12</v>
      </c>
      <c r="E121" s="8"/>
      <c r="F121" s="16" t="s">
        <v>442</v>
      </c>
      <c r="G121" s="14" t="s">
        <v>448</v>
      </c>
      <c r="H121" s="42" t="s">
        <v>449</v>
      </c>
      <c r="I121" s="8" t="s">
        <v>165</v>
      </c>
      <c r="J121" s="89">
        <f>21462.4-944.38</f>
        <v>20518.02</v>
      </c>
      <c r="K121" s="22">
        <v>595.20000000000005</v>
      </c>
      <c r="L121" s="11">
        <v>595.20000000000005</v>
      </c>
      <c r="M121" s="23">
        <v>44330</v>
      </c>
      <c r="N121" s="18">
        <v>44334</v>
      </c>
      <c r="O121" s="8" t="s">
        <v>14</v>
      </c>
      <c r="P121" s="15" t="s">
        <v>445</v>
      </c>
      <c r="Q121" s="21"/>
      <c r="R121" s="21"/>
    </row>
    <row r="122" spans="1:18" ht="30.75" customHeight="1" x14ac:dyDescent="0.25">
      <c r="A122" s="8">
        <v>2021</v>
      </c>
      <c r="B122" s="8" t="s">
        <v>66</v>
      </c>
      <c r="C122" s="15" t="s">
        <v>130</v>
      </c>
      <c r="D122" s="8" t="s">
        <v>12</v>
      </c>
      <c r="E122" s="8"/>
      <c r="F122" s="16" t="s">
        <v>564</v>
      </c>
      <c r="G122" s="14" t="s">
        <v>572</v>
      </c>
      <c r="H122" s="42" t="s">
        <v>573</v>
      </c>
      <c r="I122" s="8" t="s">
        <v>165</v>
      </c>
      <c r="J122" s="89">
        <f>22769.76+10656.8/4</f>
        <v>25433.96</v>
      </c>
      <c r="K122" s="11">
        <v>5554.5599999999995</v>
      </c>
      <c r="L122" s="11">
        <v>5554.5599999999995</v>
      </c>
      <c r="M122" s="23">
        <v>44368</v>
      </c>
      <c r="N122" s="18">
        <v>44369</v>
      </c>
      <c r="O122" s="8" t="s">
        <v>59</v>
      </c>
      <c r="P122" s="15"/>
      <c r="Q122" s="21"/>
      <c r="R122" s="21"/>
    </row>
    <row r="123" spans="1:18" ht="30.75" customHeight="1" x14ac:dyDescent="0.25">
      <c r="A123" s="8">
        <v>2021</v>
      </c>
      <c r="B123" s="8" t="s">
        <v>66</v>
      </c>
      <c r="C123" s="25" t="s">
        <v>130</v>
      </c>
      <c r="D123" s="8" t="s">
        <v>12</v>
      </c>
      <c r="E123" s="8">
        <v>1</v>
      </c>
      <c r="F123" s="16" t="s">
        <v>353</v>
      </c>
      <c r="G123" s="29" t="s">
        <v>354</v>
      </c>
      <c r="H123" s="42" t="s">
        <v>34</v>
      </c>
      <c r="I123" s="25" t="s">
        <v>165</v>
      </c>
      <c r="J123" s="91">
        <v>32166.42</v>
      </c>
      <c r="K123" s="19">
        <v>22496.76</v>
      </c>
      <c r="L123" s="19">
        <v>22496.76</v>
      </c>
      <c r="M123" s="31">
        <v>44307</v>
      </c>
      <c r="N123" s="32">
        <v>44309</v>
      </c>
      <c r="O123" s="33" t="s">
        <v>31</v>
      </c>
      <c r="P123" s="25" t="s">
        <v>344</v>
      </c>
      <c r="Q123" s="25"/>
      <c r="R123" s="8"/>
    </row>
    <row r="124" spans="1:18" ht="30.75" customHeight="1" x14ac:dyDescent="0.25">
      <c r="A124" s="8">
        <v>2021</v>
      </c>
      <c r="B124" s="8" t="s">
        <v>66</v>
      </c>
      <c r="C124" s="15" t="s">
        <v>130</v>
      </c>
      <c r="D124" s="8" t="s">
        <v>12</v>
      </c>
      <c r="E124" s="8">
        <v>1</v>
      </c>
      <c r="F124" s="16" t="s">
        <v>442</v>
      </c>
      <c r="G124" s="14" t="s">
        <v>443</v>
      </c>
      <c r="H124" s="42" t="s">
        <v>444</v>
      </c>
      <c r="I124" s="8" t="s">
        <v>165</v>
      </c>
      <c r="J124" s="89">
        <f>35005.6-4368</f>
        <v>30637.599999999999</v>
      </c>
      <c r="K124" s="22">
        <v>4333.2</v>
      </c>
      <c r="L124" s="11">
        <v>4333.2</v>
      </c>
      <c r="M124" s="23">
        <v>44330</v>
      </c>
      <c r="N124" s="18">
        <v>44334</v>
      </c>
      <c r="O124" s="8" t="s">
        <v>14</v>
      </c>
      <c r="P124" s="15" t="s">
        <v>445</v>
      </c>
      <c r="Q124" s="21"/>
      <c r="R124" s="21"/>
    </row>
    <row r="125" spans="1:18" ht="30.75" customHeight="1" x14ac:dyDescent="0.25">
      <c r="A125" s="8">
        <v>2021</v>
      </c>
      <c r="B125" s="8" t="s">
        <v>66</v>
      </c>
      <c r="C125" s="15" t="s">
        <v>130</v>
      </c>
      <c r="D125" s="8" t="s">
        <v>12</v>
      </c>
      <c r="E125" s="8"/>
      <c r="F125" s="16" t="s">
        <v>564</v>
      </c>
      <c r="G125" s="14" t="s">
        <v>567</v>
      </c>
      <c r="H125" s="42" t="s">
        <v>154</v>
      </c>
      <c r="I125" s="8" t="s">
        <v>165</v>
      </c>
      <c r="J125" s="89">
        <f>34488.25+10656.8/4</f>
        <v>37152.449999999997</v>
      </c>
      <c r="K125" s="11">
        <v>27899.999999999996</v>
      </c>
      <c r="L125" s="11">
        <v>27899.999999999996</v>
      </c>
      <c r="M125" s="23">
        <v>44368</v>
      </c>
      <c r="N125" s="18">
        <v>44369</v>
      </c>
      <c r="O125" s="8" t="s">
        <v>59</v>
      </c>
      <c r="P125" s="15"/>
      <c r="Q125" s="21"/>
      <c r="R125" s="21"/>
    </row>
    <row r="126" spans="1:18" ht="30.75" customHeight="1" x14ac:dyDescent="0.25">
      <c r="A126" s="8">
        <v>2021</v>
      </c>
      <c r="B126" s="8" t="s">
        <v>66</v>
      </c>
      <c r="C126" s="15" t="s">
        <v>130</v>
      </c>
      <c r="D126" s="8" t="s">
        <v>12</v>
      </c>
      <c r="E126" s="8"/>
      <c r="F126" s="16" t="s">
        <v>564</v>
      </c>
      <c r="G126" s="14" t="s">
        <v>568</v>
      </c>
      <c r="H126" s="42" t="s">
        <v>154</v>
      </c>
      <c r="I126" s="8" t="s">
        <v>165</v>
      </c>
      <c r="J126" s="89">
        <f>34488.25+10656.8/4</f>
        <v>37152.449999999997</v>
      </c>
      <c r="K126" s="11">
        <v>25040.25</v>
      </c>
      <c r="L126" s="11">
        <v>25040.25</v>
      </c>
      <c r="M126" s="23">
        <v>44368</v>
      </c>
      <c r="N126" s="18">
        <v>44369</v>
      </c>
      <c r="O126" s="8" t="s">
        <v>59</v>
      </c>
      <c r="P126" s="15"/>
      <c r="Q126" s="21"/>
      <c r="R126" s="21"/>
    </row>
    <row r="127" spans="1:18" ht="30.75" customHeight="1" x14ac:dyDescent="0.25">
      <c r="A127" s="8">
        <v>2021</v>
      </c>
      <c r="B127" s="8" t="s">
        <v>156</v>
      </c>
      <c r="C127" s="15" t="s">
        <v>184</v>
      </c>
      <c r="D127" s="8" t="s">
        <v>1226</v>
      </c>
      <c r="E127" s="8">
        <v>1</v>
      </c>
      <c r="F127" s="16" t="s">
        <v>574</v>
      </c>
      <c r="G127" s="14"/>
      <c r="H127" s="42" t="s">
        <v>575</v>
      </c>
      <c r="I127" s="8" t="s">
        <v>132</v>
      </c>
      <c r="J127" s="89">
        <v>18000</v>
      </c>
      <c r="K127" s="22">
        <v>16050</v>
      </c>
      <c r="L127" s="11">
        <v>15800</v>
      </c>
      <c r="M127" s="23">
        <v>44376</v>
      </c>
      <c r="N127" s="18">
        <v>44403</v>
      </c>
      <c r="O127" s="8" t="s">
        <v>21</v>
      </c>
      <c r="P127" s="15" t="s">
        <v>186</v>
      </c>
      <c r="Q127" s="21"/>
      <c r="R127" s="21"/>
    </row>
    <row r="128" spans="1:18" ht="30.75" customHeight="1" x14ac:dyDescent="0.25">
      <c r="A128" s="8">
        <v>2021</v>
      </c>
      <c r="B128" s="8" t="s">
        <v>156</v>
      </c>
      <c r="C128" s="15" t="s">
        <v>187</v>
      </c>
      <c r="D128" s="8" t="s">
        <v>11</v>
      </c>
      <c r="E128" s="8">
        <v>1</v>
      </c>
      <c r="F128" s="16" t="s">
        <v>576</v>
      </c>
      <c r="G128" s="14"/>
      <c r="H128" s="42" t="s">
        <v>577</v>
      </c>
      <c r="I128" s="8" t="s">
        <v>132</v>
      </c>
      <c r="J128" s="89">
        <v>60000</v>
      </c>
      <c r="K128" s="22">
        <v>52866.22</v>
      </c>
      <c r="L128" s="11">
        <v>34999</v>
      </c>
      <c r="M128" s="23">
        <v>44377</v>
      </c>
      <c r="N128" s="18">
        <v>44447</v>
      </c>
      <c r="O128" s="8" t="s">
        <v>1219</v>
      </c>
      <c r="P128" s="15" t="s">
        <v>578</v>
      </c>
      <c r="Q128" s="21"/>
      <c r="R128" s="21"/>
    </row>
    <row r="129" spans="1:18" ht="30.75" customHeight="1" x14ac:dyDescent="0.25">
      <c r="A129" s="8">
        <v>2021</v>
      </c>
      <c r="B129" s="8" t="s">
        <v>156</v>
      </c>
      <c r="C129" s="15" t="s">
        <v>184</v>
      </c>
      <c r="D129" s="8" t="s">
        <v>1224</v>
      </c>
      <c r="E129" s="8">
        <v>1</v>
      </c>
      <c r="F129" s="16" t="s">
        <v>579</v>
      </c>
      <c r="G129" s="14"/>
      <c r="H129" s="42" t="s">
        <v>434</v>
      </c>
      <c r="I129" s="8" t="s">
        <v>132</v>
      </c>
      <c r="J129" s="89">
        <v>46800</v>
      </c>
      <c r="K129" s="22">
        <v>46800</v>
      </c>
      <c r="L129" s="11">
        <v>46800</v>
      </c>
      <c r="M129" s="23">
        <v>44378</v>
      </c>
      <c r="N129" s="18">
        <v>44421</v>
      </c>
      <c r="O129" s="8" t="s">
        <v>21</v>
      </c>
      <c r="P129" s="15" t="s">
        <v>435</v>
      </c>
      <c r="Q129" s="21"/>
      <c r="R129" s="21"/>
    </row>
    <row r="130" spans="1:18" ht="30.75" customHeight="1" x14ac:dyDescent="0.25">
      <c r="A130" s="8">
        <v>2021</v>
      </c>
      <c r="B130" s="8" t="s">
        <v>156</v>
      </c>
      <c r="C130" s="15" t="s">
        <v>187</v>
      </c>
      <c r="D130" s="8" t="s">
        <v>11</v>
      </c>
      <c r="E130" s="8">
        <v>1</v>
      </c>
      <c r="F130" s="16" t="s">
        <v>580</v>
      </c>
      <c r="G130" s="14"/>
      <c r="H130" s="42" t="s">
        <v>381</v>
      </c>
      <c r="I130" s="8" t="s">
        <v>132</v>
      </c>
      <c r="J130" s="89">
        <v>966190.44</v>
      </c>
      <c r="K130" s="22">
        <v>741069.84</v>
      </c>
      <c r="L130" s="11">
        <v>715200</v>
      </c>
      <c r="M130" s="23">
        <v>44379</v>
      </c>
      <c r="N130" s="18">
        <v>44488</v>
      </c>
      <c r="O130" s="8" t="s">
        <v>1219</v>
      </c>
      <c r="P130" s="15" t="s">
        <v>232</v>
      </c>
      <c r="Q130" s="21" t="s">
        <v>244</v>
      </c>
      <c r="R130" s="21" t="s">
        <v>290</v>
      </c>
    </row>
    <row r="131" spans="1:18" ht="30.75" customHeight="1" x14ac:dyDescent="0.25">
      <c r="A131" s="8">
        <v>2021</v>
      </c>
      <c r="B131" s="8" t="s">
        <v>66</v>
      </c>
      <c r="C131" s="15" t="s">
        <v>184</v>
      </c>
      <c r="D131" s="8" t="s">
        <v>1225</v>
      </c>
      <c r="E131" s="8">
        <v>1</v>
      </c>
      <c r="F131" s="16" t="s">
        <v>581</v>
      </c>
      <c r="G131" s="14"/>
      <c r="H131" s="42" t="s">
        <v>582</v>
      </c>
      <c r="I131" s="8" t="s">
        <v>132</v>
      </c>
      <c r="J131" s="89">
        <v>43000</v>
      </c>
      <c r="K131" s="22">
        <v>41891.660000000003</v>
      </c>
      <c r="L131" s="22">
        <v>41891.65</v>
      </c>
      <c r="M131" s="23">
        <v>44382</v>
      </c>
      <c r="N131" s="18">
        <v>44405</v>
      </c>
      <c r="O131" s="8" t="s">
        <v>21</v>
      </c>
      <c r="P131" s="15" t="s">
        <v>173</v>
      </c>
      <c r="Q131" s="21"/>
      <c r="R131" s="21"/>
    </row>
    <row r="132" spans="1:18" ht="30.75" hidden="1" customHeight="1" x14ac:dyDescent="0.25">
      <c r="A132" s="8">
        <v>2021</v>
      </c>
      <c r="B132" s="8" t="s">
        <v>156</v>
      </c>
      <c r="C132" s="15" t="s">
        <v>187</v>
      </c>
      <c r="D132" s="8" t="s">
        <v>11</v>
      </c>
      <c r="E132" s="8">
        <v>1</v>
      </c>
      <c r="F132" s="16" t="s">
        <v>583</v>
      </c>
      <c r="G132" s="14"/>
      <c r="H132" s="42" t="s">
        <v>584</v>
      </c>
      <c r="I132" s="8" t="s">
        <v>292</v>
      </c>
      <c r="J132" s="89">
        <v>480159</v>
      </c>
      <c r="K132" s="24">
        <v>480159</v>
      </c>
      <c r="L132" s="11"/>
      <c r="M132" s="23">
        <v>44383</v>
      </c>
      <c r="N132" s="18"/>
      <c r="O132" s="8" t="s">
        <v>681</v>
      </c>
      <c r="P132" s="15" t="s">
        <v>585</v>
      </c>
      <c r="Q132" s="21" t="s">
        <v>193</v>
      </c>
      <c r="R132" s="21" t="s">
        <v>586</v>
      </c>
    </row>
    <row r="133" spans="1:18" ht="30.75" customHeight="1" x14ac:dyDescent="0.25">
      <c r="A133" s="8">
        <v>2021</v>
      </c>
      <c r="B133" s="8" t="s">
        <v>66</v>
      </c>
      <c r="C133" s="15" t="s">
        <v>187</v>
      </c>
      <c r="D133" s="8" t="s">
        <v>11</v>
      </c>
      <c r="E133" s="8">
        <v>1</v>
      </c>
      <c r="F133" s="16" t="s">
        <v>587</v>
      </c>
      <c r="G133" s="14"/>
      <c r="H133" s="42" t="s">
        <v>588</v>
      </c>
      <c r="I133" s="8" t="s">
        <v>132</v>
      </c>
      <c r="J133" s="89">
        <v>176940</v>
      </c>
      <c r="K133" s="22">
        <v>159744.35</v>
      </c>
      <c r="L133" s="11">
        <v>102912.75</v>
      </c>
      <c r="M133" s="23">
        <v>44384</v>
      </c>
      <c r="N133" s="18">
        <v>44455</v>
      </c>
      <c r="O133" s="8" t="s">
        <v>59</v>
      </c>
      <c r="P133" s="15" t="s">
        <v>212</v>
      </c>
      <c r="Q133" s="21" t="s">
        <v>237</v>
      </c>
      <c r="R133" s="21" t="s">
        <v>589</v>
      </c>
    </row>
    <row r="134" spans="1:18" ht="30.75" customHeight="1" x14ac:dyDescent="0.25">
      <c r="A134" s="8">
        <v>2021</v>
      </c>
      <c r="B134" s="8" t="s">
        <v>93</v>
      </c>
      <c r="C134" s="15" t="s">
        <v>250</v>
      </c>
      <c r="D134" s="8" t="s">
        <v>251</v>
      </c>
      <c r="E134" s="8">
        <v>1</v>
      </c>
      <c r="F134" s="16" t="s">
        <v>590</v>
      </c>
      <c r="G134" s="14"/>
      <c r="H134" s="42" t="s">
        <v>72</v>
      </c>
      <c r="I134" s="8" t="s">
        <v>132</v>
      </c>
      <c r="J134" s="89">
        <v>194438</v>
      </c>
      <c r="K134" s="22">
        <v>194438</v>
      </c>
      <c r="L134" s="11">
        <v>194438</v>
      </c>
      <c r="M134" s="23">
        <v>44384</v>
      </c>
      <c r="N134" s="18">
        <v>44466</v>
      </c>
      <c r="O134" s="8" t="s">
        <v>20</v>
      </c>
      <c r="P134" s="15" t="s">
        <v>591</v>
      </c>
      <c r="Q134" s="21"/>
      <c r="R134" s="21"/>
    </row>
    <row r="135" spans="1:18" ht="30.75" customHeight="1" x14ac:dyDescent="0.25">
      <c r="A135" s="8">
        <v>2021</v>
      </c>
      <c r="B135" s="8" t="s">
        <v>156</v>
      </c>
      <c r="C135" s="15" t="s">
        <v>187</v>
      </c>
      <c r="D135" s="8" t="s">
        <v>11</v>
      </c>
      <c r="E135" s="8">
        <v>1</v>
      </c>
      <c r="F135" s="16" t="s">
        <v>592</v>
      </c>
      <c r="G135" s="14"/>
      <c r="H135" s="42" t="s">
        <v>593</v>
      </c>
      <c r="I135" s="8" t="s">
        <v>132</v>
      </c>
      <c r="J135" s="89">
        <v>65241.89</v>
      </c>
      <c r="K135" s="22">
        <v>52421.46</v>
      </c>
      <c r="L135" s="11">
        <v>50168</v>
      </c>
      <c r="M135" s="23">
        <v>44384</v>
      </c>
      <c r="N135" s="18">
        <v>44449</v>
      </c>
      <c r="O135" s="8" t="s">
        <v>31</v>
      </c>
      <c r="P135" s="15" t="s">
        <v>594</v>
      </c>
      <c r="Q135" s="21"/>
      <c r="R135" s="21"/>
    </row>
    <row r="136" spans="1:18" ht="30.75" customHeight="1" x14ac:dyDescent="0.25">
      <c r="A136" s="8">
        <v>2021</v>
      </c>
      <c r="B136" s="8" t="s">
        <v>93</v>
      </c>
      <c r="C136" s="15" t="s">
        <v>181</v>
      </c>
      <c r="D136" s="8" t="s">
        <v>182</v>
      </c>
      <c r="E136" s="8">
        <v>1</v>
      </c>
      <c r="F136" s="16" t="s">
        <v>595</v>
      </c>
      <c r="G136" s="14"/>
      <c r="H136" s="42" t="s">
        <v>596</v>
      </c>
      <c r="I136" s="8" t="s">
        <v>132</v>
      </c>
      <c r="J136" s="89">
        <v>7234087</v>
      </c>
      <c r="K136" s="22">
        <v>6562345.3399999999</v>
      </c>
      <c r="L136" s="11">
        <v>5883208.7699999996</v>
      </c>
      <c r="M136" s="23">
        <v>44385</v>
      </c>
      <c r="N136" s="18">
        <v>44526</v>
      </c>
      <c r="O136" s="8" t="s">
        <v>20</v>
      </c>
      <c r="P136" s="15" t="s">
        <v>246</v>
      </c>
      <c r="Q136" s="21" t="s">
        <v>218</v>
      </c>
      <c r="R136" s="21" t="s">
        <v>296</v>
      </c>
    </row>
    <row r="137" spans="1:18" ht="30.75" customHeight="1" x14ac:dyDescent="0.25">
      <c r="A137" s="8">
        <v>2021</v>
      </c>
      <c r="B137" s="8" t="s">
        <v>156</v>
      </c>
      <c r="C137" s="15" t="s">
        <v>230</v>
      </c>
      <c r="D137" s="8" t="s">
        <v>231</v>
      </c>
      <c r="E137" s="8">
        <v>1</v>
      </c>
      <c r="F137" s="16" t="s">
        <v>597</v>
      </c>
      <c r="G137" s="14"/>
      <c r="H137" s="42" t="s">
        <v>598</v>
      </c>
      <c r="I137" s="8" t="s">
        <v>132</v>
      </c>
      <c r="J137" s="89">
        <v>187119.48</v>
      </c>
      <c r="K137" s="22">
        <v>102855.12</v>
      </c>
      <c r="L137" s="22">
        <v>102855.12</v>
      </c>
      <c r="M137" s="23">
        <v>44389</v>
      </c>
      <c r="N137" s="18">
        <v>44411</v>
      </c>
      <c r="O137" s="8" t="s">
        <v>21</v>
      </c>
      <c r="P137" s="15" t="s">
        <v>307</v>
      </c>
      <c r="Q137" s="21"/>
      <c r="R137" s="21"/>
    </row>
    <row r="138" spans="1:18" ht="30.75" hidden="1" customHeight="1" x14ac:dyDescent="0.25">
      <c r="A138" s="8">
        <v>2021</v>
      </c>
      <c r="B138" s="8" t="s">
        <v>156</v>
      </c>
      <c r="C138" s="15" t="s">
        <v>240</v>
      </c>
      <c r="D138" s="8" t="s">
        <v>241</v>
      </c>
      <c r="E138" s="8">
        <v>1</v>
      </c>
      <c r="F138" s="16" t="s">
        <v>599</v>
      </c>
      <c r="G138" s="14"/>
      <c r="H138" s="42" t="s">
        <v>600</v>
      </c>
      <c r="I138" s="8" t="s">
        <v>178</v>
      </c>
      <c r="J138" s="89"/>
      <c r="K138" s="89"/>
      <c r="L138" s="11"/>
      <c r="M138" s="23">
        <v>44390</v>
      </c>
      <c r="N138" s="18">
        <v>44473</v>
      </c>
      <c r="O138" s="8" t="s">
        <v>681</v>
      </c>
      <c r="P138" s="15" t="s">
        <v>601</v>
      </c>
      <c r="Q138" s="21"/>
      <c r="R138" s="21"/>
    </row>
    <row r="139" spans="1:18" ht="30.75" hidden="1" customHeight="1" x14ac:dyDescent="0.25">
      <c r="A139" s="8">
        <v>2021</v>
      </c>
      <c r="B139" s="8" t="s">
        <v>66</v>
      </c>
      <c r="C139" s="15" t="s">
        <v>187</v>
      </c>
      <c r="D139" s="8" t="s">
        <v>11</v>
      </c>
      <c r="E139" s="8">
        <v>1</v>
      </c>
      <c r="F139" s="16" t="s">
        <v>602</v>
      </c>
      <c r="G139" s="14"/>
      <c r="H139" s="42" t="s">
        <v>603</v>
      </c>
      <c r="I139" s="8" t="s">
        <v>178</v>
      </c>
      <c r="J139" s="89"/>
      <c r="K139" s="22"/>
      <c r="L139" s="11"/>
      <c r="M139" s="23">
        <v>44390</v>
      </c>
      <c r="N139" s="18">
        <v>44463</v>
      </c>
      <c r="O139" s="8" t="s">
        <v>59</v>
      </c>
      <c r="P139" s="15" t="s">
        <v>528</v>
      </c>
      <c r="Q139" s="21"/>
      <c r="R139" s="21"/>
    </row>
    <row r="140" spans="1:18" ht="30.75" hidden="1" customHeight="1" x14ac:dyDescent="0.25">
      <c r="A140" s="8">
        <v>2021</v>
      </c>
      <c r="B140" s="8" t="s">
        <v>66</v>
      </c>
      <c r="C140" s="15" t="s">
        <v>187</v>
      </c>
      <c r="D140" s="8" t="s">
        <v>11</v>
      </c>
      <c r="E140" s="8">
        <v>1</v>
      </c>
      <c r="F140" s="16" t="s">
        <v>604</v>
      </c>
      <c r="G140" s="14"/>
      <c r="H140" s="42" t="s">
        <v>605</v>
      </c>
      <c r="I140" s="8" t="s">
        <v>178</v>
      </c>
      <c r="J140" s="89"/>
      <c r="K140" s="24"/>
      <c r="L140" s="11"/>
      <c r="M140" s="23">
        <v>44391</v>
      </c>
      <c r="N140" s="18">
        <v>44463</v>
      </c>
      <c r="O140" s="8" t="s">
        <v>29</v>
      </c>
      <c r="P140" s="15" t="s">
        <v>239</v>
      </c>
      <c r="Q140" s="21"/>
      <c r="R140" s="21"/>
    </row>
    <row r="141" spans="1:18" ht="30.75" hidden="1" customHeight="1" x14ac:dyDescent="0.25">
      <c r="A141" s="8">
        <v>2021</v>
      </c>
      <c r="B141" s="8" t="s">
        <v>156</v>
      </c>
      <c r="C141" s="15" t="s">
        <v>240</v>
      </c>
      <c r="D141" s="8" t="s">
        <v>241</v>
      </c>
      <c r="E141" s="8">
        <v>1</v>
      </c>
      <c r="F141" s="16" t="s">
        <v>606</v>
      </c>
      <c r="G141" s="14"/>
      <c r="H141" s="42" t="s">
        <v>607</v>
      </c>
      <c r="I141" s="188" t="s">
        <v>178</v>
      </c>
      <c r="J141" s="89">
        <v>0</v>
      </c>
      <c r="K141" s="22">
        <v>0</v>
      </c>
      <c r="L141" s="11"/>
      <c r="M141" s="23">
        <v>44391</v>
      </c>
      <c r="N141" s="18">
        <v>44578</v>
      </c>
      <c r="O141" s="8" t="s">
        <v>681</v>
      </c>
      <c r="P141" s="15" t="s">
        <v>361</v>
      </c>
      <c r="Q141" s="21"/>
      <c r="R141" s="21"/>
    </row>
    <row r="142" spans="1:18" ht="30.75" customHeight="1" x14ac:dyDescent="0.25">
      <c r="A142" s="8">
        <v>2021</v>
      </c>
      <c r="B142" s="8" t="s">
        <v>156</v>
      </c>
      <c r="C142" s="15" t="s">
        <v>187</v>
      </c>
      <c r="D142" s="8" t="s">
        <v>11</v>
      </c>
      <c r="E142" s="8">
        <v>1</v>
      </c>
      <c r="F142" s="16" t="s">
        <v>608</v>
      </c>
      <c r="G142" s="14"/>
      <c r="H142" s="42" t="s">
        <v>609</v>
      </c>
      <c r="I142" s="8" t="s">
        <v>132</v>
      </c>
      <c r="J142" s="89">
        <v>140000</v>
      </c>
      <c r="K142" s="22">
        <v>139998.20000000001</v>
      </c>
      <c r="L142" s="11">
        <v>132298.29999999999</v>
      </c>
      <c r="M142" s="23">
        <v>44391</v>
      </c>
      <c r="N142" s="18">
        <v>44482</v>
      </c>
      <c r="O142" s="8" t="s">
        <v>59</v>
      </c>
      <c r="P142" s="15" t="s">
        <v>281</v>
      </c>
      <c r="Q142" s="21" t="s">
        <v>610</v>
      </c>
      <c r="R142" s="21" t="s">
        <v>601</v>
      </c>
    </row>
    <row r="143" spans="1:18" ht="30.75" customHeight="1" x14ac:dyDescent="0.25">
      <c r="A143" s="8">
        <v>2021</v>
      </c>
      <c r="B143" s="8" t="s">
        <v>156</v>
      </c>
      <c r="C143" s="15" t="s">
        <v>187</v>
      </c>
      <c r="D143" s="8" t="s">
        <v>11</v>
      </c>
      <c r="E143" s="8">
        <v>1</v>
      </c>
      <c r="F143" s="16" t="s">
        <v>611</v>
      </c>
      <c r="G143" s="14"/>
      <c r="H143" s="42" t="s">
        <v>612</v>
      </c>
      <c r="I143" s="188" t="s">
        <v>132</v>
      </c>
      <c r="J143" s="89">
        <v>35000</v>
      </c>
      <c r="K143" s="24">
        <v>35000</v>
      </c>
      <c r="L143" s="11">
        <v>30000</v>
      </c>
      <c r="M143" s="189">
        <v>44392</v>
      </c>
      <c r="N143" s="18">
        <v>44468</v>
      </c>
      <c r="O143" s="8" t="s">
        <v>1106</v>
      </c>
      <c r="P143" s="15" t="s">
        <v>229</v>
      </c>
      <c r="Q143" s="21"/>
      <c r="R143" s="21"/>
    </row>
    <row r="144" spans="1:18" ht="30.75" hidden="1" customHeight="1" x14ac:dyDescent="0.25">
      <c r="A144" s="8">
        <v>2021</v>
      </c>
      <c r="B144" s="8" t="s">
        <v>156</v>
      </c>
      <c r="C144" s="15" t="s">
        <v>240</v>
      </c>
      <c r="D144" s="8" t="s">
        <v>241</v>
      </c>
      <c r="E144" s="8">
        <v>1</v>
      </c>
      <c r="F144" s="16" t="s">
        <v>613</v>
      </c>
      <c r="G144" s="14"/>
      <c r="H144" s="42" t="s">
        <v>614</v>
      </c>
      <c r="I144" s="8" t="s">
        <v>178</v>
      </c>
      <c r="J144" s="89"/>
      <c r="K144" s="89"/>
      <c r="L144" s="11"/>
      <c r="M144" s="23">
        <v>44392</v>
      </c>
      <c r="N144" s="18">
        <v>44461</v>
      </c>
      <c r="O144" s="8" t="s">
        <v>83</v>
      </c>
      <c r="P144" s="15" t="s">
        <v>244</v>
      </c>
      <c r="Q144" s="21"/>
      <c r="R144" s="21"/>
    </row>
    <row r="145" spans="1:18" ht="30.75" customHeight="1" x14ac:dyDescent="0.25">
      <c r="A145" s="8">
        <v>2021</v>
      </c>
      <c r="B145" s="8" t="s">
        <v>162</v>
      </c>
      <c r="C145" s="15" t="s">
        <v>615</v>
      </c>
      <c r="D145" s="8" t="s">
        <v>616</v>
      </c>
      <c r="E145" s="8">
        <v>1</v>
      </c>
      <c r="F145" s="16" t="s">
        <v>617</v>
      </c>
      <c r="G145" s="14"/>
      <c r="H145" s="42" t="s">
        <v>618</v>
      </c>
      <c r="I145" s="8" t="s">
        <v>132</v>
      </c>
      <c r="J145" s="89">
        <v>600000</v>
      </c>
      <c r="K145" s="22">
        <v>598480</v>
      </c>
      <c r="L145" s="11">
        <v>583763.12</v>
      </c>
      <c r="M145" s="23">
        <v>44392</v>
      </c>
      <c r="N145" s="18">
        <v>44504</v>
      </c>
      <c r="O145" s="8" t="s">
        <v>21</v>
      </c>
      <c r="P145" s="15" t="s">
        <v>217</v>
      </c>
      <c r="Q145" s="21" t="s">
        <v>246</v>
      </c>
      <c r="R145" s="21" t="s">
        <v>218</v>
      </c>
    </row>
    <row r="146" spans="1:18" ht="30.75" customHeight="1" x14ac:dyDescent="0.25">
      <c r="A146" s="8">
        <v>2021</v>
      </c>
      <c r="B146" s="8" t="s">
        <v>156</v>
      </c>
      <c r="C146" s="15" t="s">
        <v>230</v>
      </c>
      <c r="D146" s="8" t="s">
        <v>231</v>
      </c>
      <c r="E146" s="8">
        <v>1</v>
      </c>
      <c r="F146" s="16" t="s">
        <v>619</v>
      </c>
      <c r="G146" s="14"/>
      <c r="H146" s="42" t="s">
        <v>620</v>
      </c>
      <c r="I146" s="8" t="s">
        <v>132</v>
      </c>
      <c r="J146" s="89">
        <v>39140.519999999997</v>
      </c>
      <c r="K146" s="22">
        <v>39140.519999999997</v>
      </c>
      <c r="L146" s="11">
        <v>39140.519999999997</v>
      </c>
      <c r="M146" s="23">
        <v>44393</v>
      </c>
      <c r="N146" s="18">
        <v>44421</v>
      </c>
      <c r="O146" s="8" t="s">
        <v>21</v>
      </c>
      <c r="P146" s="15" t="s">
        <v>307</v>
      </c>
      <c r="Q146" s="21"/>
      <c r="R146" s="21"/>
    </row>
    <row r="147" spans="1:18" ht="30.75" hidden="1" customHeight="1" x14ac:dyDescent="0.25">
      <c r="A147" s="8">
        <v>2021</v>
      </c>
      <c r="B147" s="8" t="s">
        <v>156</v>
      </c>
      <c r="C147" s="15" t="s">
        <v>174</v>
      </c>
      <c r="D147" s="8" t="s">
        <v>175</v>
      </c>
      <c r="E147" s="8">
        <v>1</v>
      </c>
      <c r="F147" s="16" t="s">
        <v>622</v>
      </c>
      <c r="G147" s="14"/>
      <c r="H147" s="42" t="s">
        <v>623</v>
      </c>
      <c r="I147" s="8" t="s">
        <v>178</v>
      </c>
      <c r="J147" s="89"/>
      <c r="K147" s="22"/>
      <c r="L147" s="11"/>
      <c r="M147" s="23">
        <v>44396</v>
      </c>
      <c r="N147" s="18">
        <v>44489</v>
      </c>
      <c r="O147" s="8" t="s">
        <v>83</v>
      </c>
      <c r="P147" s="15" t="s">
        <v>172</v>
      </c>
      <c r="Q147" s="21" t="s">
        <v>198</v>
      </c>
      <c r="R147" s="21" t="s">
        <v>224</v>
      </c>
    </row>
    <row r="148" spans="1:18" ht="30.75" hidden="1" customHeight="1" x14ac:dyDescent="0.25">
      <c r="A148" s="8">
        <v>2021</v>
      </c>
      <c r="B148" s="8" t="s">
        <v>162</v>
      </c>
      <c r="C148" s="15" t="s">
        <v>163</v>
      </c>
      <c r="D148" s="8" t="s">
        <v>164</v>
      </c>
      <c r="E148" s="8">
        <v>1</v>
      </c>
      <c r="F148" s="16" t="s">
        <v>624</v>
      </c>
      <c r="G148" s="14"/>
      <c r="H148" s="42" t="s">
        <v>625</v>
      </c>
      <c r="I148" s="8" t="s">
        <v>178</v>
      </c>
      <c r="J148" s="89"/>
      <c r="K148" s="89"/>
      <c r="L148" s="11"/>
      <c r="M148" s="23">
        <v>44396</v>
      </c>
      <c r="N148" s="18">
        <v>44432</v>
      </c>
      <c r="O148" s="8" t="s">
        <v>21</v>
      </c>
      <c r="P148" s="15" t="s">
        <v>626</v>
      </c>
      <c r="Q148" s="21"/>
      <c r="R148" s="21"/>
    </row>
    <row r="149" spans="1:18" ht="30.75" customHeight="1" x14ac:dyDescent="0.25">
      <c r="A149" s="8">
        <v>2021</v>
      </c>
      <c r="B149" s="8" t="s">
        <v>156</v>
      </c>
      <c r="C149" s="15" t="s">
        <v>168</v>
      </c>
      <c r="D149" s="8" t="s">
        <v>169</v>
      </c>
      <c r="E149" s="8">
        <v>1</v>
      </c>
      <c r="F149" s="16" t="s">
        <v>627</v>
      </c>
      <c r="G149" s="14"/>
      <c r="H149" s="42" t="s">
        <v>628</v>
      </c>
      <c r="I149" s="8" t="s">
        <v>132</v>
      </c>
      <c r="J149" s="89">
        <v>468039.84</v>
      </c>
      <c r="K149" s="22">
        <v>468039.82</v>
      </c>
      <c r="L149" s="11">
        <v>389999</v>
      </c>
      <c r="M149" s="23">
        <v>44396</v>
      </c>
      <c r="N149" s="18">
        <v>44498</v>
      </c>
      <c r="O149" s="8" t="s">
        <v>20</v>
      </c>
      <c r="P149" s="15" t="s">
        <v>194</v>
      </c>
      <c r="Q149" s="21" t="s">
        <v>189</v>
      </c>
      <c r="R149" s="21" t="s">
        <v>629</v>
      </c>
    </row>
    <row r="150" spans="1:18" ht="30.75" customHeight="1" x14ac:dyDescent="0.25">
      <c r="A150" s="8">
        <v>2021</v>
      </c>
      <c r="B150" s="8" t="s">
        <v>66</v>
      </c>
      <c r="C150" s="15" t="s">
        <v>234</v>
      </c>
      <c r="D150" s="8" t="s">
        <v>533</v>
      </c>
      <c r="E150" s="8">
        <v>1</v>
      </c>
      <c r="F150" s="16" t="s">
        <v>630</v>
      </c>
      <c r="G150" s="14"/>
      <c r="H150" s="42" t="s">
        <v>631</v>
      </c>
      <c r="I150" s="8" t="s">
        <v>165</v>
      </c>
      <c r="J150" s="89">
        <v>0</v>
      </c>
      <c r="K150" s="22">
        <v>0</v>
      </c>
      <c r="L150" s="11"/>
      <c r="M150" s="23">
        <v>44399</v>
      </c>
      <c r="N150" s="18">
        <v>44406</v>
      </c>
      <c r="O150" s="8" t="s">
        <v>28</v>
      </c>
      <c r="P150" s="15" t="s">
        <v>632</v>
      </c>
      <c r="Q150" s="21"/>
      <c r="R150" s="21"/>
    </row>
    <row r="151" spans="1:18" ht="30.75" customHeight="1" x14ac:dyDescent="0.25">
      <c r="A151" s="8">
        <v>2021</v>
      </c>
      <c r="B151" s="8" t="s">
        <v>156</v>
      </c>
      <c r="C151" s="15" t="s">
        <v>168</v>
      </c>
      <c r="D151" s="8" t="s">
        <v>169</v>
      </c>
      <c r="E151" s="8">
        <v>1</v>
      </c>
      <c r="F151" s="16" t="s">
        <v>633</v>
      </c>
      <c r="G151" s="14"/>
      <c r="H151" s="42" t="s">
        <v>634</v>
      </c>
      <c r="I151" s="8" t="s">
        <v>132</v>
      </c>
      <c r="J151" s="89">
        <v>468039.84</v>
      </c>
      <c r="K151" s="22">
        <v>468039.82</v>
      </c>
      <c r="L151" s="11">
        <v>455999</v>
      </c>
      <c r="M151" s="23">
        <v>44404</v>
      </c>
      <c r="N151" s="18">
        <v>44522</v>
      </c>
      <c r="O151" s="8" t="s">
        <v>681</v>
      </c>
      <c r="P151" s="15" t="s">
        <v>194</v>
      </c>
      <c r="Q151" s="21" t="s">
        <v>189</v>
      </c>
      <c r="R151" s="21" t="s">
        <v>635</v>
      </c>
    </row>
    <row r="152" spans="1:18" ht="30.75" hidden="1" customHeight="1" x14ac:dyDescent="0.25">
      <c r="A152" s="8">
        <v>2021</v>
      </c>
      <c r="B152" s="8" t="s">
        <v>162</v>
      </c>
      <c r="C152" s="15" t="s">
        <v>215</v>
      </c>
      <c r="D152" s="8" t="s">
        <v>216</v>
      </c>
      <c r="E152" s="8">
        <v>1</v>
      </c>
      <c r="F152" s="16" t="s">
        <v>636</v>
      </c>
      <c r="G152" s="14"/>
      <c r="H152" s="42" t="s">
        <v>637</v>
      </c>
      <c r="I152" s="8" t="s">
        <v>178</v>
      </c>
      <c r="J152" s="89"/>
      <c r="K152" s="89"/>
      <c r="L152" s="11"/>
      <c r="M152" s="23">
        <v>44404</v>
      </c>
      <c r="N152" s="18">
        <v>44468</v>
      </c>
      <c r="O152" s="8" t="s">
        <v>21</v>
      </c>
      <c r="P152" s="15" t="s">
        <v>264</v>
      </c>
      <c r="Q152" s="21" t="s">
        <v>166</v>
      </c>
      <c r="R152" s="21" t="s">
        <v>638</v>
      </c>
    </row>
    <row r="153" spans="1:18" ht="30.75" hidden="1" customHeight="1" x14ac:dyDescent="0.25">
      <c r="A153" s="8">
        <v>2021</v>
      </c>
      <c r="B153" s="8" t="s">
        <v>66</v>
      </c>
      <c r="C153" s="15" t="s">
        <v>187</v>
      </c>
      <c r="D153" s="8" t="s">
        <v>11</v>
      </c>
      <c r="E153" s="8">
        <v>1</v>
      </c>
      <c r="F153" s="16" t="s">
        <v>639</v>
      </c>
      <c r="G153" s="14"/>
      <c r="H153" s="42" t="s">
        <v>640</v>
      </c>
      <c r="I153" s="8" t="s">
        <v>178</v>
      </c>
      <c r="J153" s="89"/>
      <c r="K153" s="24"/>
      <c r="L153" s="11"/>
      <c r="M153" s="23">
        <v>44405</v>
      </c>
      <c r="N153" s="18">
        <v>44463</v>
      </c>
      <c r="O153" s="8" t="s">
        <v>29</v>
      </c>
      <c r="P153" s="15" t="s">
        <v>192</v>
      </c>
      <c r="Q153" s="21"/>
      <c r="R153" s="21"/>
    </row>
    <row r="154" spans="1:18" ht="30.75" customHeight="1" x14ac:dyDescent="0.25">
      <c r="A154" s="8">
        <v>2021</v>
      </c>
      <c r="B154" s="8" t="s">
        <v>66</v>
      </c>
      <c r="C154" s="15" t="s">
        <v>187</v>
      </c>
      <c r="D154" s="8" t="s">
        <v>11</v>
      </c>
      <c r="E154" s="8">
        <v>1</v>
      </c>
      <c r="F154" s="16" t="s">
        <v>641</v>
      </c>
      <c r="G154" s="14"/>
      <c r="H154" s="42" t="s">
        <v>642</v>
      </c>
      <c r="I154" s="8" t="s">
        <v>132</v>
      </c>
      <c r="J154" s="89">
        <v>6613.92</v>
      </c>
      <c r="K154" s="22">
        <v>6480</v>
      </c>
      <c r="L154" s="11">
        <v>6058.8</v>
      </c>
      <c r="M154" s="23">
        <v>44406</v>
      </c>
      <c r="N154" s="18">
        <v>44476</v>
      </c>
      <c r="O154" s="8" t="s">
        <v>59</v>
      </c>
      <c r="P154" s="15" t="s">
        <v>173</v>
      </c>
      <c r="Q154" s="21"/>
      <c r="R154" s="21"/>
    </row>
    <row r="155" spans="1:18" ht="30.75" hidden="1" customHeight="1" x14ac:dyDescent="0.25">
      <c r="A155" s="8">
        <v>2021</v>
      </c>
      <c r="B155" s="8" t="s">
        <v>66</v>
      </c>
      <c r="C155" s="15" t="s">
        <v>187</v>
      </c>
      <c r="D155" s="8" t="s">
        <v>11</v>
      </c>
      <c r="E155" s="8">
        <v>1</v>
      </c>
      <c r="F155" s="16" t="s">
        <v>643</v>
      </c>
      <c r="G155" s="14"/>
      <c r="H155" s="42" t="s">
        <v>644</v>
      </c>
      <c r="I155" s="8" t="s">
        <v>178</v>
      </c>
      <c r="J155" s="89"/>
      <c r="K155" s="22"/>
      <c r="L155" s="11"/>
      <c r="M155" s="23">
        <v>44410</v>
      </c>
      <c r="N155" s="18">
        <v>44579</v>
      </c>
      <c r="O155" s="8" t="s">
        <v>31</v>
      </c>
      <c r="P155" s="15" t="s">
        <v>208</v>
      </c>
      <c r="Q155" s="21" t="s">
        <v>209</v>
      </c>
      <c r="R155" s="21" t="s">
        <v>645</v>
      </c>
    </row>
    <row r="156" spans="1:18" ht="30.75" customHeight="1" x14ac:dyDescent="0.25">
      <c r="A156" s="8">
        <v>2021</v>
      </c>
      <c r="B156" s="8" t="s">
        <v>66</v>
      </c>
      <c r="C156" s="15" t="s">
        <v>187</v>
      </c>
      <c r="D156" s="8" t="s">
        <v>11</v>
      </c>
      <c r="E156" s="8">
        <v>1</v>
      </c>
      <c r="F156" s="16" t="s">
        <v>646</v>
      </c>
      <c r="G156" s="14"/>
      <c r="H156" s="42" t="s">
        <v>647</v>
      </c>
      <c r="I156" s="8" t="s">
        <v>132</v>
      </c>
      <c r="J156" s="89">
        <v>34608</v>
      </c>
      <c r="K156" s="22">
        <v>16892</v>
      </c>
      <c r="L156" s="11">
        <v>15985.61</v>
      </c>
      <c r="M156" s="23">
        <v>44410</v>
      </c>
      <c r="N156" s="18">
        <v>44481</v>
      </c>
      <c r="O156" s="8" t="s">
        <v>59</v>
      </c>
      <c r="P156" s="15" t="s">
        <v>192</v>
      </c>
      <c r="Q156" s="21"/>
      <c r="R156" s="21"/>
    </row>
    <row r="157" spans="1:18" ht="30.75" customHeight="1" x14ac:dyDescent="0.25">
      <c r="A157" s="8">
        <v>2021</v>
      </c>
      <c r="B157" s="8" t="s">
        <v>66</v>
      </c>
      <c r="C157" s="15" t="s">
        <v>187</v>
      </c>
      <c r="D157" s="8" t="s">
        <v>11</v>
      </c>
      <c r="E157" s="8">
        <v>1</v>
      </c>
      <c r="F157" s="16" t="s">
        <v>648</v>
      </c>
      <c r="G157" s="14"/>
      <c r="H157" s="42" t="s">
        <v>649</v>
      </c>
      <c r="I157" s="188" t="s">
        <v>188</v>
      </c>
      <c r="J157" s="89">
        <v>397134.85</v>
      </c>
      <c r="K157" s="22">
        <v>393501.95</v>
      </c>
      <c r="L157" s="11">
        <v>346281.72</v>
      </c>
      <c r="M157" s="189">
        <v>44411</v>
      </c>
      <c r="N157" s="18">
        <v>44509</v>
      </c>
      <c r="O157" s="8" t="s">
        <v>1219</v>
      </c>
      <c r="P157" s="15" t="s">
        <v>222</v>
      </c>
      <c r="Q157" s="21" t="s">
        <v>315</v>
      </c>
      <c r="R157" s="21" t="s">
        <v>316</v>
      </c>
    </row>
    <row r="158" spans="1:18" ht="30.75" customHeight="1" x14ac:dyDescent="0.25">
      <c r="A158" s="8">
        <v>2021</v>
      </c>
      <c r="B158" s="8" t="s">
        <v>66</v>
      </c>
      <c r="C158" s="15" t="s">
        <v>184</v>
      </c>
      <c r="D158" s="8" t="s">
        <v>1225</v>
      </c>
      <c r="E158" s="8">
        <v>1</v>
      </c>
      <c r="F158" s="16" t="s">
        <v>650</v>
      </c>
      <c r="G158" s="14"/>
      <c r="H158" s="42" t="s">
        <v>259</v>
      </c>
      <c r="I158" s="8" t="s">
        <v>132</v>
      </c>
      <c r="J158" s="89">
        <v>20000</v>
      </c>
      <c r="K158" s="22">
        <v>19250</v>
      </c>
      <c r="L158" s="11">
        <v>19250</v>
      </c>
      <c r="M158" s="23">
        <v>44412</v>
      </c>
      <c r="N158" s="18">
        <v>44463</v>
      </c>
      <c r="O158" s="8" t="s">
        <v>681</v>
      </c>
      <c r="P158" s="15" t="s">
        <v>173</v>
      </c>
      <c r="Q158" s="21"/>
      <c r="R158" s="21"/>
    </row>
    <row r="159" spans="1:18" ht="30.75" customHeight="1" x14ac:dyDescent="0.25">
      <c r="A159" s="8">
        <v>2021</v>
      </c>
      <c r="B159" s="8" t="s">
        <v>66</v>
      </c>
      <c r="C159" s="15" t="s">
        <v>187</v>
      </c>
      <c r="D159" s="8" t="s">
        <v>11</v>
      </c>
      <c r="E159" s="8">
        <v>1</v>
      </c>
      <c r="F159" s="16" t="s">
        <v>651</v>
      </c>
      <c r="G159" s="14"/>
      <c r="H159" s="42" t="s">
        <v>652</v>
      </c>
      <c r="I159" s="188" t="s">
        <v>188</v>
      </c>
      <c r="J159" s="89">
        <v>359050</v>
      </c>
      <c r="K159" s="22">
        <v>295732.5</v>
      </c>
      <c r="L159" s="11">
        <v>279171.48</v>
      </c>
      <c r="M159" s="189">
        <v>44412</v>
      </c>
      <c r="N159" s="18">
        <v>44494</v>
      </c>
      <c r="O159" s="8" t="s">
        <v>14</v>
      </c>
      <c r="P159" s="15" t="s">
        <v>212</v>
      </c>
      <c r="Q159" s="21" t="s">
        <v>211</v>
      </c>
      <c r="R159" s="21" t="s">
        <v>247</v>
      </c>
    </row>
    <row r="160" spans="1:18" ht="30.75" customHeight="1" x14ac:dyDescent="0.25">
      <c r="A160" s="8">
        <v>2021</v>
      </c>
      <c r="B160" s="8" t="s">
        <v>66</v>
      </c>
      <c r="C160" s="15" t="s">
        <v>187</v>
      </c>
      <c r="D160" s="8" t="s">
        <v>11</v>
      </c>
      <c r="E160" s="8">
        <v>1</v>
      </c>
      <c r="F160" s="16" t="s">
        <v>654</v>
      </c>
      <c r="G160" s="14"/>
      <c r="H160" s="42" t="s">
        <v>655</v>
      </c>
      <c r="I160" s="8" t="s">
        <v>165</v>
      </c>
      <c r="J160" s="89">
        <v>32401.97</v>
      </c>
      <c r="K160" s="22">
        <v>32401.97</v>
      </c>
      <c r="L160" s="11">
        <v>26920.240000000002</v>
      </c>
      <c r="M160" s="23">
        <v>44412</v>
      </c>
      <c r="N160" s="18">
        <v>44470</v>
      </c>
      <c r="O160" s="8" t="s">
        <v>14</v>
      </c>
      <c r="P160" s="15" t="s">
        <v>239</v>
      </c>
      <c r="Q160" s="21"/>
      <c r="R160" s="21"/>
    </row>
    <row r="161" spans="1:18" ht="30.75" hidden="1" customHeight="1" x14ac:dyDescent="0.25">
      <c r="A161" s="8">
        <v>2021</v>
      </c>
      <c r="B161" s="8" t="s">
        <v>66</v>
      </c>
      <c r="C161" s="15" t="s">
        <v>187</v>
      </c>
      <c r="D161" s="8" t="s">
        <v>11</v>
      </c>
      <c r="E161" s="8">
        <v>1</v>
      </c>
      <c r="F161" s="16" t="s">
        <v>656</v>
      </c>
      <c r="G161" s="14"/>
      <c r="H161" s="42" t="s">
        <v>82</v>
      </c>
      <c r="I161" s="8" t="s">
        <v>178</v>
      </c>
      <c r="J161" s="89"/>
      <c r="K161" s="22"/>
      <c r="L161" s="11"/>
      <c r="M161" s="23">
        <v>44412</v>
      </c>
      <c r="N161" s="18">
        <v>44476</v>
      </c>
      <c r="O161" s="8" t="s">
        <v>59</v>
      </c>
      <c r="P161" s="15" t="s">
        <v>657</v>
      </c>
      <c r="Q161" s="21" t="s">
        <v>658</v>
      </c>
      <c r="R161" s="21" t="s">
        <v>219</v>
      </c>
    </row>
    <row r="162" spans="1:18" ht="30.75" customHeight="1" x14ac:dyDescent="0.25">
      <c r="A162" s="8">
        <v>2021</v>
      </c>
      <c r="B162" s="8" t="s">
        <v>156</v>
      </c>
      <c r="C162" s="15" t="s">
        <v>187</v>
      </c>
      <c r="D162" s="8" t="s">
        <v>11</v>
      </c>
      <c r="E162" s="8">
        <v>1</v>
      </c>
      <c r="F162" s="16" t="s">
        <v>659</v>
      </c>
      <c r="G162" s="14"/>
      <c r="H162" s="42" t="s">
        <v>660</v>
      </c>
      <c r="I162" s="8" t="s">
        <v>132</v>
      </c>
      <c r="J162" s="89">
        <v>98941.39</v>
      </c>
      <c r="K162" s="22">
        <v>97739.56</v>
      </c>
      <c r="L162" s="11">
        <v>91286</v>
      </c>
      <c r="M162" s="23">
        <v>44418</v>
      </c>
      <c r="N162" s="18">
        <v>44508</v>
      </c>
      <c r="O162" s="8" t="s">
        <v>59</v>
      </c>
      <c r="P162" s="15" t="s">
        <v>222</v>
      </c>
      <c r="Q162" s="21" t="s">
        <v>315</v>
      </c>
      <c r="R162" s="21" t="s">
        <v>316</v>
      </c>
    </row>
    <row r="163" spans="1:18" ht="30.75" customHeight="1" x14ac:dyDescent="0.25">
      <c r="A163" s="8">
        <v>2021</v>
      </c>
      <c r="B163" s="8" t="s">
        <v>66</v>
      </c>
      <c r="C163" s="15" t="s">
        <v>130</v>
      </c>
      <c r="D163" s="8" t="s">
        <v>12</v>
      </c>
      <c r="E163" s="8">
        <v>1</v>
      </c>
      <c r="F163" s="16" t="s">
        <v>661</v>
      </c>
      <c r="G163" s="14" t="s">
        <v>662</v>
      </c>
      <c r="H163" s="42" t="s">
        <v>663</v>
      </c>
      <c r="I163" s="8" t="s">
        <v>165</v>
      </c>
      <c r="J163" s="89">
        <v>569350.6</v>
      </c>
      <c r="K163" s="22">
        <v>552810.83100000001</v>
      </c>
      <c r="L163" s="22">
        <v>552810.83100000001</v>
      </c>
      <c r="M163" s="23">
        <v>44407</v>
      </c>
      <c r="N163" s="18">
        <v>44411</v>
      </c>
      <c r="O163" s="8" t="s">
        <v>28</v>
      </c>
      <c r="P163" s="25" t="s">
        <v>344</v>
      </c>
      <c r="Q163" s="21"/>
      <c r="R163" s="21"/>
    </row>
    <row r="164" spans="1:18" ht="30.75" customHeight="1" x14ac:dyDescent="0.25">
      <c r="A164" s="8">
        <v>2021</v>
      </c>
      <c r="B164" s="8" t="s">
        <v>66</v>
      </c>
      <c r="C164" s="15" t="s">
        <v>130</v>
      </c>
      <c r="D164" s="8" t="s">
        <v>12</v>
      </c>
      <c r="E164" s="8"/>
      <c r="F164" s="16" t="s">
        <v>564</v>
      </c>
      <c r="G164" s="14" t="s">
        <v>569</v>
      </c>
      <c r="H164" s="42" t="s">
        <v>570</v>
      </c>
      <c r="I164" s="8" t="s">
        <v>165</v>
      </c>
      <c r="J164" s="89">
        <f>43191.04+10656.8/4</f>
        <v>45855.24</v>
      </c>
      <c r="K164" s="11">
        <v>40055.079999999994</v>
      </c>
      <c r="L164" s="11">
        <v>40055.079999999994</v>
      </c>
      <c r="M164" s="23">
        <v>44368</v>
      </c>
      <c r="N164" s="18">
        <v>44369</v>
      </c>
      <c r="O164" s="8" t="s">
        <v>59</v>
      </c>
      <c r="P164" s="15"/>
      <c r="Q164" s="21"/>
      <c r="R164" s="21"/>
    </row>
    <row r="165" spans="1:18" ht="30.75" customHeight="1" x14ac:dyDescent="0.25">
      <c r="A165" s="8">
        <v>2021</v>
      </c>
      <c r="B165" s="8" t="s">
        <v>66</v>
      </c>
      <c r="C165" s="15" t="s">
        <v>130</v>
      </c>
      <c r="D165" s="8" t="s">
        <v>12</v>
      </c>
      <c r="E165" s="8">
        <v>1</v>
      </c>
      <c r="F165" s="16" t="s">
        <v>564</v>
      </c>
      <c r="G165" s="14" t="s">
        <v>565</v>
      </c>
      <c r="H165" s="42" t="s">
        <v>61</v>
      </c>
      <c r="I165" s="8" t="s">
        <v>165</v>
      </c>
      <c r="J165" s="89">
        <v>59034.37</v>
      </c>
      <c r="K165" s="11">
        <v>57615.999999999993</v>
      </c>
      <c r="L165" s="11">
        <v>57615.999999999993</v>
      </c>
      <c r="M165" s="23">
        <v>44368</v>
      </c>
      <c r="N165" s="18">
        <v>44369</v>
      </c>
      <c r="O165" s="8" t="s">
        <v>59</v>
      </c>
      <c r="P165" s="15"/>
      <c r="Q165" s="21"/>
      <c r="R165" s="21"/>
    </row>
    <row r="166" spans="1:18" ht="30.75" customHeight="1" x14ac:dyDescent="0.25">
      <c r="A166" s="8">
        <v>2021</v>
      </c>
      <c r="B166" s="8" t="s">
        <v>66</v>
      </c>
      <c r="C166" s="15" t="s">
        <v>130</v>
      </c>
      <c r="D166" s="8" t="s">
        <v>12</v>
      </c>
      <c r="E166" s="8"/>
      <c r="F166" s="16" t="s">
        <v>564</v>
      </c>
      <c r="G166" s="14" t="s">
        <v>566</v>
      </c>
      <c r="H166" s="42" t="s">
        <v>61</v>
      </c>
      <c r="I166" s="8" t="s">
        <v>165</v>
      </c>
      <c r="J166" s="89">
        <v>59034.37</v>
      </c>
      <c r="K166" s="11">
        <v>26481.199999999997</v>
      </c>
      <c r="L166" s="11">
        <v>26481.199999999997</v>
      </c>
      <c r="M166" s="23">
        <v>44368</v>
      </c>
      <c r="N166" s="18">
        <v>44369</v>
      </c>
      <c r="O166" s="8" t="s">
        <v>59</v>
      </c>
      <c r="P166" s="15"/>
      <c r="Q166" s="21"/>
      <c r="R166" s="21"/>
    </row>
    <row r="167" spans="1:18" ht="30.75" customHeight="1" x14ac:dyDescent="0.25">
      <c r="A167" s="8">
        <v>2021</v>
      </c>
      <c r="B167" s="8" t="s">
        <v>66</v>
      </c>
      <c r="C167" s="15" t="s">
        <v>130</v>
      </c>
      <c r="D167" s="8" t="s">
        <v>12</v>
      </c>
      <c r="E167" s="8"/>
      <c r="F167" s="16" t="s">
        <v>442</v>
      </c>
      <c r="G167" s="14" t="s">
        <v>446</v>
      </c>
      <c r="H167" s="42" t="s">
        <v>447</v>
      </c>
      <c r="I167" s="8" t="s">
        <v>165</v>
      </c>
      <c r="J167" s="89">
        <v>105843.36</v>
      </c>
      <c r="K167" s="22">
        <v>5692.5</v>
      </c>
      <c r="L167" s="22">
        <v>5692.5</v>
      </c>
      <c r="M167" s="23">
        <v>44330</v>
      </c>
      <c r="N167" s="18">
        <v>44334</v>
      </c>
      <c r="O167" s="8" t="s">
        <v>14</v>
      </c>
      <c r="P167" s="25" t="s">
        <v>344</v>
      </c>
      <c r="Q167" s="21"/>
      <c r="R167" s="21"/>
    </row>
    <row r="168" spans="1:18" ht="30.75" customHeight="1" x14ac:dyDescent="0.25">
      <c r="A168" s="43">
        <v>2021</v>
      </c>
      <c r="B168" s="43" t="s">
        <v>66</v>
      </c>
      <c r="C168" s="44" t="s">
        <v>130</v>
      </c>
      <c r="D168" s="43" t="s">
        <v>12</v>
      </c>
      <c r="E168" s="43"/>
      <c r="F168" s="45" t="s">
        <v>564</v>
      </c>
      <c r="G168" s="46" t="s">
        <v>571</v>
      </c>
      <c r="H168" s="183" t="s">
        <v>153</v>
      </c>
      <c r="I168" s="43" t="s">
        <v>165</v>
      </c>
      <c r="J168" s="92">
        <v>116110.61</v>
      </c>
      <c r="K168" s="48">
        <v>68606.720000000001</v>
      </c>
      <c r="L168" s="48">
        <v>68606.720000000001</v>
      </c>
      <c r="M168" s="49">
        <v>44368</v>
      </c>
      <c r="N168" s="50">
        <v>44369</v>
      </c>
      <c r="O168" s="43" t="s">
        <v>59</v>
      </c>
      <c r="P168" s="44"/>
      <c r="Q168" s="47"/>
      <c r="R168" s="47"/>
    </row>
    <row r="169" spans="1:18" ht="30.75" customHeight="1" x14ac:dyDescent="0.25">
      <c r="A169" s="8">
        <v>2021</v>
      </c>
      <c r="B169" s="8" t="s">
        <v>66</v>
      </c>
      <c r="C169" s="15" t="s">
        <v>187</v>
      </c>
      <c r="D169" s="8" t="s">
        <v>11</v>
      </c>
      <c r="E169" s="8">
        <v>1</v>
      </c>
      <c r="F169" s="51" t="s">
        <v>684</v>
      </c>
      <c r="G169" s="14"/>
      <c r="H169" s="42" t="s">
        <v>685</v>
      </c>
      <c r="I169" s="8" t="s">
        <v>132</v>
      </c>
      <c r="J169" s="89">
        <v>119442.24000000001</v>
      </c>
      <c r="K169" s="22">
        <v>72882.740000000005</v>
      </c>
      <c r="L169" s="11">
        <v>69420</v>
      </c>
      <c r="M169" s="23">
        <v>44420</v>
      </c>
      <c r="N169" s="32">
        <v>44483</v>
      </c>
      <c r="O169" s="8" t="s">
        <v>1219</v>
      </c>
      <c r="P169" s="15" t="s">
        <v>552</v>
      </c>
      <c r="Q169" s="21" t="s">
        <v>207</v>
      </c>
      <c r="R169" s="21" t="s">
        <v>248</v>
      </c>
    </row>
    <row r="170" spans="1:18" ht="30.75" hidden="1" customHeight="1" x14ac:dyDescent="0.25">
      <c r="A170" s="8">
        <v>2021</v>
      </c>
      <c r="B170" s="8" t="s">
        <v>156</v>
      </c>
      <c r="C170" s="15" t="s">
        <v>187</v>
      </c>
      <c r="D170" s="8" t="s">
        <v>11</v>
      </c>
      <c r="E170" s="8">
        <v>1</v>
      </c>
      <c r="F170" s="51" t="s">
        <v>686</v>
      </c>
      <c r="G170" s="14"/>
      <c r="H170" s="42" t="s">
        <v>687</v>
      </c>
      <c r="I170" s="188" t="s">
        <v>282</v>
      </c>
      <c r="J170" s="89">
        <v>340195.44</v>
      </c>
      <c r="K170" s="24">
        <v>340195.44</v>
      </c>
      <c r="L170" s="11"/>
      <c r="M170" s="23">
        <v>44420</v>
      </c>
      <c r="N170" s="8"/>
      <c r="O170" s="8" t="s">
        <v>31</v>
      </c>
      <c r="P170" s="15" t="s">
        <v>222</v>
      </c>
      <c r="Q170" s="21" t="s">
        <v>315</v>
      </c>
      <c r="R170" s="21" t="s">
        <v>316</v>
      </c>
    </row>
    <row r="171" spans="1:18" ht="30.75" customHeight="1" x14ac:dyDescent="0.25">
      <c r="A171" s="8">
        <v>2021</v>
      </c>
      <c r="B171" s="8" t="s">
        <v>66</v>
      </c>
      <c r="C171" s="15" t="s">
        <v>187</v>
      </c>
      <c r="D171" s="21" t="s">
        <v>11</v>
      </c>
      <c r="E171" s="8">
        <v>1</v>
      </c>
      <c r="F171" s="51" t="s">
        <v>688</v>
      </c>
      <c r="G171" s="14"/>
      <c r="H171" s="42" t="s">
        <v>689</v>
      </c>
      <c r="I171" s="8" t="s">
        <v>132</v>
      </c>
      <c r="J171" s="89">
        <v>63103.8</v>
      </c>
      <c r="K171" s="22">
        <v>61563.3</v>
      </c>
      <c r="L171" s="11">
        <v>59358</v>
      </c>
      <c r="M171" s="23">
        <v>44420</v>
      </c>
      <c r="N171" s="32">
        <v>44489</v>
      </c>
      <c r="O171" s="8" t="s">
        <v>31</v>
      </c>
      <c r="P171" s="15"/>
      <c r="Q171" s="21"/>
      <c r="R171" s="21"/>
    </row>
    <row r="172" spans="1:18" ht="30.75" customHeight="1" x14ac:dyDescent="0.25">
      <c r="A172" s="8">
        <v>2021</v>
      </c>
      <c r="B172" s="8" t="s">
        <v>156</v>
      </c>
      <c r="C172" s="15" t="s">
        <v>187</v>
      </c>
      <c r="D172" s="8" t="s">
        <v>11</v>
      </c>
      <c r="E172" s="8">
        <v>1</v>
      </c>
      <c r="F172" s="51" t="s">
        <v>690</v>
      </c>
      <c r="G172" s="14"/>
      <c r="H172" s="42" t="s">
        <v>691</v>
      </c>
      <c r="I172" s="188" t="s">
        <v>188</v>
      </c>
      <c r="J172" s="89">
        <v>262142.53</v>
      </c>
      <c r="K172" s="24">
        <v>262142.53</v>
      </c>
      <c r="L172" s="11">
        <v>244326</v>
      </c>
      <c r="M172" s="189">
        <v>44424</v>
      </c>
      <c r="N172" s="190">
        <v>44526</v>
      </c>
      <c r="O172" s="8" t="s">
        <v>1106</v>
      </c>
      <c r="P172" s="15" t="s">
        <v>222</v>
      </c>
      <c r="Q172" s="21" t="s">
        <v>315</v>
      </c>
      <c r="R172" s="21" t="s">
        <v>316</v>
      </c>
    </row>
    <row r="173" spans="1:18" ht="30.75" customHeight="1" x14ac:dyDescent="0.25">
      <c r="A173" s="8">
        <v>2021</v>
      </c>
      <c r="B173" s="8" t="s">
        <v>156</v>
      </c>
      <c r="C173" s="15" t="s">
        <v>187</v>
      </c>
      <c r="D173" s="21" t="s">
        <v>11</v>
      </c>
      <c r="E173" s="8">
        <v>1</v>
      </c>
      <c r="F173" s="51" t="s">
        <v>692</v>
      </c>
      <c r="G173" s="14"/>
      <c r="H173" s="42" t="s">
        <v>385</v>
      </c>
      <c r="I173" s="8" t="s">
        <v>132</v>
      </c>
      <c r="J173" s="89">
        <v>786000</v>
      </c>
      <c r="K173" s="22">
        <v>698256</v>
      </c>
      <c r="L173" s="11">
        <v>662644.93999999994</v>
      </c>
      <c r="M173" s="23">
        <v>44424</v>
      </c>
      <c r="N173" s="32">
        <v>44491</v>
      </c>
      <c r="O173" s="8" t="s">
        <v>83</v>
      </c>
      <c r="P173" s="15" t="s">
        <v>695</v>
      </c>
      <c r="Q173" s="21" t="s">
        <v>387</v>
      </c>
      <c r="R173" s="21" t="s">
        <v>388</v>
      </c>
    </row>
    <row r="174" spans="1:18" ht="30.75" customHeight="1" x14ac:dyDescent="0.25">
      <c r="A174" s="8">
        <v>2021</v>
      </c>
      <c r="B174" s="8" t="s">
        <v>156</v>
      </c>
      <c r="C174" s="15" t="s">
        <v>230</v>
      </c>
      <c r="D174" s="21" t="s">
        <v>231</v>
      </c>
      <c r="E174" s="8">
        <v>1</v>
      </c>
      <c r="F174" s="51" t="s">
        <v>693</v>
      </c>
      <c r="G174" s="14"/>
      <c r="H174" s="42" t="s">
        <v>694</v>
      </c>
      <c r="I174" s="8" t="s">
        <v>132</v>
      </c>
      <c r="J174" s="89">
        <v>28500</v>
      </c>
      <c r="K174" s="22">
        <v>28500</v>
      </c>
      <c r="L174" s="11">
        <v>28500</v>
      </c>
      <c r="M174" s="23">
        <v>44424</v>
      </c>
      <c r="N174" s="32">
        <v>44448</v>
      </c>
      <c r="O174" s="8" t="s">
        <v>21</v>
      </c>
      <c r="P174" s="15" t="s">
        <v>307</v>
      </c>
      <c r="Q174" s="21"/>
      <c r="R174" s="21"/>
    </row>
    <row r="175" spans="1:18" ht="30.75" customHeight="1" x14ac:dyDescent="0.25">
      <c r="A175" s="8">
        <v>2021</v>
      </c>
      <c r="B175" s="8" t="s">
        <v>66</v>
      </c>
      <c r="C175" s="15" t="s">
        <v>187</v>
      </c>
      <c r="D175" s="8" t="s">
        <v>11</v>
      </c>
      <c r="E175" s="8">
        <v>1</v>
      </c>
      <c r="F175" s="52" t="s">
        <v>696</v>
      </c>
      <c r="G175" s="14"/>
      <c r="H175" s="42" t="s">
        <v>718</v>
      </c>
      <c r="I175" s="8" t="s">
        <v>132</v>
      </c>
      <c r="J175" s="89">
        <v>27262.880000000001</v>
      </c>
      <c r="K175" s="57">
        <v>27262.880000000001</v>
      </c>
      <c r="L175" s="11">
        <v>25354.4784</v>
      </c>
      <c r="M175" s="23">
        <v>44462</v>
      </c>
      <c r="N175" s="18">
        <v>44531</v>
      </c>
      <c r="O175" s="8" t="s">
        <v>31</v>
      </c>
      <c r="P175" s="15" t="s">
        <v>719</v>
      </c>
      <c r="Q175" s="21"/>
      <c r="R175" s="21"/>
    </row>
    <row r="176" spans="1:18" ht="30.75" customHeight="1" x14ac:dyDescent="0.25">
      <c r="A176" s="8">
        <v>2021</v>
      </c>
      <c r="B176" s="8" t="s">
        <v>66</v>
      </c>
      <c r="C176" s="15" t="s">
        <v>187</v>
      </c>
      <c r="D176" s="8" t="s">
        <v>11</v>
      </c>
      <c r="E176" s="8">
        <v>1</v>
      </c>
      <c r="F176" s="52" t="s">
        <v>697</v>
      </c>
      <c r="G176" s="14"/>
      <c r="H176" s="42" t="s">
        <v>709</v>
      </c>
      <c r="I176" s="8" t="s">
        <v>132</v>
      </c>
      <c r="J176" s="89">
        <v>18953.099999999999</v>
      </c>
      <c r="K176" s="57">
        <v>18600</v>
      </c>
      <c r="L176" s="11">
        <v>15480</v>
      </c>
      <c r="M176" s="23">
        <v>44460</v>
      </c>
      <c r="N176" s="18">
        <v>44515</v>
      </c>
      <c r="O176" s="8" t="s">
        <v>681</v>
      </c>
      <c r="P176" s="15" t="s">
        <v>510</v>
      </c>
      <c r="Q176" s="21"/>
      <c r="R176" s="21"/>
    </row>
    <row r="177" spans="1:18" ht="30.75" customHeight="1" x14ac:dyDescent="0.25">
      <c r="A177" s="8">
        <v>2021</v>
      </c>
      <c r="B177" s="8" t="s">
        <v>66</v>
      </c>
      <c r="C177" s="15" t="s">
        <v>187</v>
      </c>
      <c r="D177" s="8" t="s">
        <v>11</v>
      </c>
      <c r="E177" s="8">
        <v>1</v>
      </c>
      <c r="F177" s="52" t="s">
        <v>698</v>
      </c>
      <c r="G177" s="14"/>
      <c r="H177" s="42" t="s">
        <v>245</v>
      </c>
      <c r="I177" s="8" t="s">
        <v>132</v>
      </c>
      <c r="J177" s="89">
        <v>32000</v>
      </c>
      <c r="K177" s="57">
        <v>31200</v>
      </c>
      <c r="L177" s="11">
        <v>27144</v>
      </c>
      <c r="M177" s="23">
        <v>44454</v>
      </c>
      <c r="N177" s="18">
        <v>44533</v>
      </c>
      <c r="O177" s="8" t="s">
        <v>59</v>
      </c>
      <c r="P177" s="15" t="s">
        <v>721</v>
      </c>
      <c r="Q177" s="21"/>
      <c r="R177" s="21"/>
    </row>
    <row r="178" spans="1:18" ht="30.75" hidden="1" customHeight="1" x14ac:dyDescent="0.25">
      <c r="A178" s="8">
        <v>2021</v>
      </c>
      <c r="B178" s="8" t="s">
        <v>156</v>
      </c>
      <c r="C178" s="15" t="s">
        <v>187</v>
      </c>
      <c r="D178" s="8" t="s">
        <v>11</v>
      </c>
      <c r="E178" s="8">
        <v>1</v>
      </c>
      <c r="F178" s="52" t="s">
        <v>699</v>
      </c>
      <c r="G178" s="14"/>
      <c r="H178" s="42" t="s">
        <v>710</v>
      </c>
      <c r="I178" s="188" t="s">
        <v>282</v>
      </c>
      <c r="J178" s="89">
        <v>178440.4</v>
      </c>
      <c r="K178" s="57">
        <v>176423.25</v>
      </c>
      <c r="L178" s="11"/>
      <c r="M178" s="23">
        <v>44433</v>
      </c>
      <c r="N178" s="18"/>
      <c r="O178" s="8" t="s">
        <v>1219</v>
      </c>
      <c r="P178" s="15" t="s">
        <v>222</v>
      </c>
      <c r="Q178" s="21" t="s">
        <v>315</v>
      </c>
      <c r="R178" s="21" t="s">
        <v>316</v>
      </c>
    </row>
    <row r="179" spans="1:18" ht="30.75" customHeight="1" x14ac:dyDescent="0.25">
      <c r="A179" s="8">
        <v>2021</v>
      </c>
      <c r="B179" s="8" t="s">
        <v>156</v>
      </c>
      <c r="C179" s="15" t="s">
        <v>187</v>
      </c>
      <c r="D179" s="8" t="s">
        <v>11</v>
      </c>
      <c r="E179" s="8">
        <v>1</v>
      </c>
      <c r="F179" s="52" t="s">
        <v>700</v>
      </c>
      <c r="G179" s="14"/>
      <c r="H179" s="42" t="s">
        <v>711</v>
      </c>
      <c r="I179" s="188" t="s">
        <v>188</v>
      </c>
      <c r="J179" s="89">
        <v>176137.29</v>
      </c>
      <c r="K179" s="57">
        <v>173367.73</v>
      </c>
      <c r="L179" s="11">
        <v>164155</v>
      </c>
      <c r="M179" s="189">
        <v>44427</v>
      </c>
      <c r="N179" s="18">
        <v>44557</v>
      </c>
      <c r="O179" s="8" t="s">
        <v>14</v>
      </c>
      <c r="P179" s="15" t="s">
        <v>222</v>
      </c>
      <c r="Q179" s="21" t="s">
        <v>315</v>
      </c>
      <c r="R179" s="21" t="s">
        <v>316</v>
      </c>
    </row>
    <row r="180" spans="1:18" ht="30.75" customHeight="1" x14ac:dyDescent="0.25">
      <c r="A180" s="8">
        <v>2021</v>
      </c>
      <c r="B180" s="8" t="s">
        <v>156</v>
      </c>
      <c r="C180" s="15" t="s">
        <v>187</v>
      </c>
      <c r="D180" s="8" t="s">
        <v>11</v>
      </c>
      <c r="E180" s="8">
        <v>1</v>
      </c>
      <c r="F180" s="52" t="s">
        <v>701</v>
      </c>
      <c r="G180" s="14"/>
      <c r="H180" s="42" t="s">
        <v>712</v>
      </c>
      <c r="I180" s="188" t="s">
        <v>188</v>
      </c>
      <c r="J180" s="89">
        <v>331487.84999999998</v>
      </c>
      <c r="K180" s="57">
        <v>328082.48</v>
      </c>
      <c r="L180" s="11">
        <v>184000</v>
      </c>
      <c r="M180" s="189">
        <v>44439</v>
      </c>
      <c r="N180" s="18">
        <v>44532</v>
      </c>
      <c r="O180" s="8" t="s">
        <v>14</v>
      </c>
      <c r="P180" s="15" t="s">
        <v>222</v>
      </c>
      <c r="Q180" s="21" t="s">
        <v>315</v>
      </c>
      <c r="R180" s="21" t="s">
        <v>316</v>
      </c>
    </row>
    <row r="181" spans="1:18" ht="30.75" customHeight="1" x14ac:dyDescent="0.25">
      <c r="A181" s="8">
        <v>2021</v>
      </c>
      <c r="B181" s="8" t="s">
        <v>66</v>
      </c>
      <c r="C181" s="15" t="s">
        <v>187</v>
      </c>
      <c r="D181" s="8" t="s">
        <v>11</v>
      </c>
      <c r="E181" s="8">
        <v>1</v>
      </c>
      <c r="F181" s="52" t="s">
        <v>702</v>
      </c>
      <c r="G181" s="14"/>
      <c r="H181" s="42" t="s">
        <v>713</v>
      </c>
      <c r="I181" s="188" t="s">
        <v>188</v>
      </c>
      <c r="J181" s="89">
        <v>55160</v>
      </c>
      <c r="K181" s="57">
        <v>46108.74</v>
      </c>
      <c r="L181" s="11">
        <v>43203.88</v>
      </c>
      <c r="M181" s="189">
        <v>44454</v>
      </c>
      <c r="N181" s="18">
        <v>44516</v>
      </c>
      <c r="O181" s="8" t="s">
        <v>31</v>
      </c>
      <c r="P181" s="15" t="s">
        <v>722</v>
      </c>
      <c r="Q181" s="21"/>
      <c r="R181" s="21"/>
    </row>
    <row r="182" spans="1:18" ht="30.75" hidden="1" customHeight="1" x14ac:dyDescent="0.25">
      <c r="A182" s="8">
        <v>2021</v>
      </c>
      <c r="B182" s="8" t="s">
        <v>93</v>
      </c>
      <c r="C182" s="15" t="s">
        <v>250</v>
      </c>
      <c r="D182" s="8" t="s">
        <v>241</v>
      </c>
      <c r="E182" s="8">
        <v>1</v>
      </c>
      <c r="F182" s="52" t="s">
        <v>703</v>
      </c>
      <c r="G182" s="14"/>
      <c r="H182" s="42" t="s">
        <v>714</v>
      </c>
      <c r="I182" s="8" t="s">
        <v>178</v>
      </c>
      <c r="J182" s="89"/>
      <c r="K182" s="11"/>
      <c r="L182" s="11"/>
      <c r="M182" s="23">
        <v>44454</v>
      </c>
      <c r="N182" s="18">
        <v>44524</v>
      </c>
      <c r="O182" s="8" t="s">
        <v>65</v>
      </c>
      <c r="P182" s="15" t="s">
        <v>723</v>
      </c>
      <c r="Q182" s="21"/>
      <c r="R182" s="21"/>
    </row>
    <row r="183" spans="1:18" ht="30.75" hidden="1" customHeight="1" x14ac:dyDescent="0.25">
      <c r="A183" s="8">
        <v>2021</v>
      </c>
      <c r="B183" s="8" t="s">
        <v>156</v>
      </c>
      <c r="C183" s="15" t="s">
        <v>226</v>
      </c>
      <c r="D183" s="8" t="s">
        <v>227</v>
      </c>
      <c r="E183" s="8">
        <v>1</v>
      </c>
      <c r="F183" s="52" t="s">
        <v>704</v>
      </c>
      <c r="G183" s="14"/>
      <c r="H183" s="42" t="s">
        <v>228</v>
      </c>
      <c r="I183" s="8" t="s">
        <v>178</v>
      </c>
      <c r="J183" s="89"/>
      <c r="K183" s="89"/>
      <c r="L183" s="11"/>
      <c r="M183" s="23">
        <v>44449</v>
      </c>
      <c r="N183" s="18">
        <v>44469</v>
      </c>
      <c r="O183" s="8" t="s">
        <v>681</v>
      </c>
      <c r="P183" s="15" t="s">
        <v>724</v>
      </c>
      <c r="Q183" s="21"/>
      <c r="R183" s="21"/>
    </row>
    <row r="184" spans="1:18" ht="30.75" hidden="1" customHeight="1" x14ac:dyDescent="0.25">
      <c r="A184" s="8">
        <v>2021</v>
      </c>
      <c r="B184" s="8" t="s">
        <v>156</v>
      </c>
      <c r="C184" s="15" t="s">
        <v>226</v>
      </c>
      <c r="D184" s="8" t="s">
        <v>227</v>
      </c>
      <c r="E184" s="8">
        <v>1</v>
      </c>
      <c r="F184" s="52" t="s">
        <v>705</v>
      </c>
      <c r="G184" s="14"/>
      <c r="H184" s="42" t="s">
        <v>715</v>
      </c>
      <c r="I184" s="8" t="s">
        <v>178</v>
      </c>
      <c r="J184" s="89"/>
      <c r="K184" s="11"/>
      <c r="L184" s="11"/>
      <c r="M184" s="23">
        <v>44447</v>
      </c>
      <c r="N184" s="18">
        <v>44496</v>
      </c>
      <c r="O184" s="8" t="s">
        <v>681</v>
      </c>
      <c r="P184" s="15" t="s">
        <v>724</v>
      </c>
      <c r="Q184" s="21"/>
      <c r="R184" s="21"/>
    </row>
    <row r="185" spans="1:18" ht="30.75" customHeight="1" x14ac:dyDescent="0.25">
      <c r="A185" s="8">
        <v>2021</v>
      </c>
      <c r="B185" s="8" t="s">
        <v>156</v>
      </c>
      <c r="C185" s="15" t="s">
        <v>168</v>
      </c>
      <c r="D185" s="8" t="s">
        <v>169</v>
      </c>
      <c r="E185" s="8">
        <v>1</v>
      </c>
      <c r="F185" s="52" t="s">
        <v>706</v>
      </c>
      <c r="G185" s="14"/>
      <c r="H185" s="42" t="s">
        <v>276</v>
      </c>
      <c r="I185" s="188" t="s">
        <v>188</v>
      </c>
      <c r="J185" s="89">
        <v>357142.86</v>
      </c>
      <c r="K185" s="11">
        <v>349686.75</v>
      </c>
      <c r="L185" s="11">
        <v>321694.71999999997</v>
      </c>
      <c r="M185" s="23">
        <v>44454</v>
      </c>
      <c r="N185" s="18">
        <v>44589</v>
      </c>
      <c r="O185" s="8" t="s">
        <v>681</v>
      </c>
      <c r="P185" s="15" t="s">
        <v>217</v>
      </c>
      <c r="Q185" s="21" t="s">
        <v>258</v>
      </c>
      <c r="R185" s="21" t="s">
        <v>725</v>
      </c>
    </row>
    <row r="186" spans="1:18" ht="30.75" customHeight="1" x14ac:dyDescent="0.25">
      <c r="A186" s="8">
        <v>2021</v>
      </c>
      <c r="B186" s="8" t="s">
        <v>162</v>
      </c>
      <c r="C186" s="15" t="s">
        <v>163</v>
      </c>
      <c r="D186" s="8" t="s">
        <v>164</v>
      </c>
      <c r="E186" s="8">
        <v>1</v>
      </c>
      <c r="F186" s="52" t="s">
        <v>707</v>
      </c>
      <c r="G186" s="14"/>
      <c r="H186" s="42" t="s">
        <v>720</v>
      </c>
      <c r="I186" s="188" t="s">
        <v>188</v>
      </c>
      <c r="J186" s="89">
        <v>25000</v>
      </c>
      <c r="K186" s="11">
        <v>21030</v>
      </c>
      <c r="L186" s="11">
        <v>21030</v>
      </c>
      <c r="M186" s="189">
        <v>44462</v>
      </c>
      <c r="N186" s="18">
        <v>44515</v>
      </c>
      <c r="O186" s="8" t="s">
        <v>681</v>
      </c>
      <c r="P186" s="15" t="s">
        <v>235</v>
      </c>
      <c r="Q186" s="21"/>
      <c r="R186" s="21"/>
    </row>
    <row r="187" spans="1:18" ht="30.75" customHeight="1" x14ac:dyDescent="0.25">
      <c r="A187" s="8">
        <v>2021</v>
      </c>
      <c r="B187" s="8" t="s">
        <v>156</v>
      </c>
      <c r="C187" s="15" t="s">
        <v>184</v>
      </c>
      <c r="D187" s="8" t="s">
        <v>1224</v>
      </c>
      <c r="E187" s="8">
        <v>1</v>
      </c>
      <c r="F187" s="52" t="s">
        <v>708</v>
      </c>
      <c r="G187" s="14"/>
      <c r="H187" s="42" t="s">
        <v>716</v>
      </c>
      <c r="I187" s="8" t="s">
        <v>132</v>
      </c>
      <c r="J187" s="89">
        <v>55000</v>
      </c>
      <c r="K187" s="11">
        <v>44622.91</v>
      </c>
      <c r="L187" s="11">
        <v>44622.91</v>
      </c>
      <c r="M187" s="23">
        <v>44426</v>
      </c>
      <c r="N187" s="18">
        <v>44462</v>
      </c>
      <c r="O187" s="8" t="s">
        <v>21</v>
      </c>
      <c r="P187" s="15" t="s">
        <v>719</v>
      </c>
      <c r="Q187" s="21"/>
      <c r="R187" s="21"/>
    </row>
    <row r="188" spans="1:18" ht="30.75" customHeight="1" x14ac:dyDescent="0.25">
      <c r="A188" s="8">
        <v>2021</v>
      </c>
      <c r="B188" s="8" t="s">
        <v>156</v>
      </c>
      <c r="C188" s="15" t="s">
        <v>174</v>
      </c>
      <c r="D188" s="8" t="s">
        <v>175</v>
      </c>
      <c r="E188" s="8">
        <v>1</v>
      </c>
      <c r="F188" s="67" t="s">
        <v>726</v>
      </c>
      <c r="G188" s="14"/>
      <c r="H188" s="42" t="s">
        <v>727</v>
      </c>
      <c r="I188" s="8" t="s">
        <v>132</v>
      </c>
      <c r="J188" s="89">
        <v>716696.11</v>
      </c>
      <c r="K188" s="22">
        <v>715134.67</v>
      </c>
      <c r="L188" s="22">
        <v>715134.67</v>
      </c>
      <c r="M188" s="23">
        <v>44463</v>
      </c>
      <c r="N188" s="18">
        <v>44523</v>
      </c>
      <c r="O188" s="188" t="s">
        <v>1106</v>
      </c>
      <c r="P188" s="15" t="s">
        <v>728</v>
      </c>
      <c r="Q188" s="21" t="s">
        <v>279</v>
      </c>
      <c r="R188" s="21" t="s">
        <v>239</v>
      </c>
    </row>
    <row r="189" spans="1:18" ht="30.75" hidden="1" customHeight="1" x14ac:dyDescent="0.25">
      <c r="A189" s="8">
        <v>2021</v>
      </c>
      <c r="B189" s="8" t="s">
        <v>156</v>
      </c>
      <c r="C189" s="15" t="s">
        <v>184</v>
      </c>
      <c r="D189" s="8" t="s">
        <v>1223</v>
      </c>
      <c r="E189" s="8">
        <v>1</v>
      </c>
      <c r="F189" s="51" t="s">
        <v>757</v>
      </c>
      <c r="G189" s="14"/>
      <c r="H189" s="42" t="s">
        <v>758</v>
      </c>
      <c r="I189" s="8" t="s">
        <v>178</v>
      </c>
      <c r="J189" s="89">
        <v>4923.3599999999997</v>
      </c>
      <c r="K189" s="22">
        <v>4293.3599999999997</v>
      </c>
      <c r="L189" s="11"/>
      <c r="M189" s="69">
        <v>44463</v>
      </c>
      <c r="N189" s="32">
        <v>44532</v>
      </c>
      <c r="O189" s="8" t="s">
        <v>83</v>
      </c>
      <c r="P189" s="13" t="s">
        <v>378</v>
      </c>
      <c r="Q189" s="21"/>
      <c r="R189" s="21"/>
    </row>
    <row r="190" spans="1:18" ht="30.75" customHeight="1" x14ac:dyDescent="0.25">
      <c r="A190" s="8">
        <v>2021</v>
      </c>
      <c r="B190" s="8" t="s">
        <v>66</v>
      </c>
      <c r="C190" s="15" t="s">
        <v>187</v>
      </c>
      <c r="D190" s="8" t="s">
        <v>11</v>
      </c>
      <c r="E190" s="8">
        <v>1</v>
      </c>
      <c r="F190" s="51" t="s">
        <v>759</v>
      </c>
      <c r="G190" s="14"/>
      <c r="H190" s="42" t="s">
        <v>253</v>
      </c>
      <c r="I190" s="8" t="s">
        <v>132</v>
      </c>
      <c r="J190" s="89">
        <v>21795.5</v>
      </c>
      <c r="K190" s="79">
        <v>9401.24</v>
      </c>
      <c r="L190" s="22">
        <v>7950</v>
      </c>
      <c r="M190" s="69">
        <v>44467</v>
      </c>
      <c r="N190" s="32">
        <v>44518</v>
      </c>
      <c r="O190" s="8" t="s">
        <v>31</v>
      </c>
      <c r="P190" s="13" t="s">
        <v>782</v>
      </c>
      <c r="Q190" s="21"/>
      <c r="R190" s="21"/>
    </row>
    <row r="191" spans="1:18" ht="30.75" hidden="1" customHeight="1" x14ac:dyDescent="0.25">
      <c r="A191" s="8">
        <v>2021</v>
      </c>
      <c r="B191" s="8" t="s">
        <v>156</v>
      </c>
      <c r="C191" s="15" t="s">
        <v>174</v>
      </c>
      <c r="D191" s="8" t="s">
        <v>175</v>
      </c>
      <c r="E191" s="8">
        <v>1</v>
      </c>
      <c r="F191" s="51" t="s">
        <v>760</v>
      </c>
      <c r="G191" s="14"/>
      <c r="H191" s="42" t="s">
        <v>761</v>
      </c>
      <c r="I191" s="8" t="s">
        <v>282</v>
      </c>
      <c r="J191" s="89">
        <v>600000</v>
      </c>
      <c r="K191" s="17">
        <v>581910</v>
      </c>
      <c r="L191" s="18"/>
      <c r="M191" s="69">
        <v>44468</v>
      </c>
      <c r="N191" s="21"/>
      <c r="O191" s="8" t="s">
        <v>681</v>
      </c>
      <c r="P191" s="13" t="s">
        <v>217</v>
      </c>
      <c r="Q191" s="21" t="s">
        <v>783</v>
      </c>
      <c r="R191" s="21" t="s">
        <v>210</v>
      </c>
    </row>
    <row r="192" spans="1:18" ht="30.75" customHeight="1" x14ac:dyDescent="0.25">
      <c r="A192" s="8">
        <v>2021</v>
      </c>
      <c r="B192" s="8" t="s">
        <v>93</v>
      </c>
      <c r="C192" s="15" t="s">
        <v>176</v>
      </c>
      <c r="D192" s="8" t="s">
        <v>177</v>
      </c>
      <c r="E192" s="8">
        <v>1</v>
      </c>
      <c r="F192" s="51" t="s">
        <v>762</v>
      </c>
      <c r="G192" s="14"/>
      <c r="H192" s="42" t="s">
        <v>763</v>
      </c>
      <c r="I192" s="8" t="s">
        <v>132</v>
      </c>
      <c r="J192" s="89">
        <v>400000</v>
      </c>
      <c r="K192" s="17">
        <v>352269.7</v>
      </c>
      <c r="L192" s="22">
        <v>337507.96169999999</v>
      </c>
      <c r="M192" s="69">
        <v>44469</v>
      </c>
      <c r="N192" s="32">
        <v>44519</v>
      </c>
      <c r="O192" s="8" t="s">
        <v>20</v>
      </c>
      <c r="P192" s="13" t="s">
        <v>591</v>
      </c>
      <c r="Q192" s="21" t="s">
        <v>784</v>
      </c>
      <c r="R192" s="21" t="s">
        <v>785</v>
      </c>
    </row>
    <row r="193" spans="1:18" ht="30.75" hidden="1" customHeight="1" x14ac:dyDescent="0.25">
      <c r="A193" s="8">
        <v>2021</v>
      </c>
      <c r="B193" s="8" t="s">
        <v>93</v>
      </c>
      <c r="C193" s="15" t="s">
        <v>250</v>
      </c>
      <c r="D193" s="8" t="s">
        <v>251</v>
      </c>
      <c r="E193" s="8">
        <v>1</v>
      </c>
      <c r="F193" s="51" t="s">
        <v>764</v>
      </c>
      <c r="G193" s="14"/>
      <c r="H193" s="42" t="s">
        <v>765</v>
      </c>
      <c r="I193" s="8" t="s">
        <v>267</v>
      </c>
      <c r="J193" s="89">
        <v>21195.7</v>
      </c>
      <c r="K193" s="17">
        <v>21195.7</v>
      </c>
      <c r="L193" s="22"/>
      <c r="M193" s="69">
        <v>44469</v>
      </c>
      <c r="N193" s="21"/>
      <c r="O193" s="8" t="s">
        <v>14</v>
      </c>
      <c r="P193" s="13" t="s">
        <v>786</v>
      </c>
      <c r="Q193" s="21"/>
      <c r="R193" s="21"/>
    </row>
    <row r="194" spans="1:18" ht="30.75" hidden="1" customHeight="1" x14ac:dyDescent="0.25">
      <c r="A194" s="8">
        <v>2021</v>
      </c>
      <c r="B194" s="8" t="s">
        <v>93</v>
      </c>
      <c r="C194" s="15" t="s">
        <v>176</v>
      </c>
      <c r="D194" s="8" t="s">
        <v>177</v>
      </c>
      <c r="E194" s="8">
        <v>1</v>
      </c>
      <c r="F194" s="51" t="s">
        <v>766</v>
      </c>
      <c r="G194" s="14"/>
      <c r="H194" s="42" t="s">
        <v>767</v>
      </c>
      <c r="I194" s="188" t="s">
        <v>282</v>
      </c>
      <c r="J194" s="89">
        <v>770184.9</v>
      </c>
      <c r="K194" s="17">
        <v>770181.25</v>
      </c>
      <c r="L194" s="22"/>
      <c r="M194" s="69">
        <v>44469</v>
      </c>
      <c r="N194" s="21"/>
      <c r="O194" s="8" t="s">
        <v>14</v>
      </c>
      <c r="P194" s="13" t="s">
        <v>787</v>
      </c>
      <c r="Q194" s="21" t="s">
        <v>788</v>
      </c>
      <c r="R194" s="21" t="s">
        <v>179</v>
      </c>
    </row>
    <row r="195" spans="1:18" ht="30.75" customHeight="1" x14ac:dyDescent="0.25">
      <c r="A195" s="8">
        <v>2021</v>
      </c>
      <c r="B195" s="8" t="s">
        <v>93</v>
      </c>
      <c r="C195" s="15" t="s">
        <v>176</v>
      </c>
      <c r="D195" s="8" t="s">
        <v>177</v>
      </c>
      <c r="E195" s="8">
        <v>1</v>
      </c>
      <c r="F195" s="51" t="s">
        <v>768</v>
      </c>
      <c r="G195" s="14"/>
      <c r="H195" s="10" t="s">
        <v>769</v>
      </c>
      <c r="I195" s="188" t="s">
        <v>188</v>
      </c>
      <c r="J195" s="89">
        <v>822290.63</v>
      </c>
      <c r="K195" s="17">
        <v>822287.9</v>
      </c>
      <c r="L195" s="22">
        <v>719495.46089999995</v>
      </c>
      <c r="M195" s="69">
        <v>44469</v>
      </c>
      <c r="N195" s="190">
        <v>44557</v>
      </c>
      <c r="O195" s="8" t="s">
        <v>83</v>
      </c>
      <c r="P195" s="13" t="s">
        <v>789</v>
      </c>
      <c r="Q195" s="21" t="s">
        <v>233</v>
      </c>
      <c r="R195" s="21" t="s">
        <v>790</v>
      </c>
    </row>
    <row r="196" spans="1:18" ht="30.75" customHeight="1" x14ac:dyDescent="0.25">
      <c r="A196" s="8">
        <v>2021</v>
      </c>
      <c r="B196" s="8" t="s">
        <v>156</v>
      </c>
      <c r="C196" s="15" t="s">
        <v>168</v>
      </c>
      <c r="D196" s="8" t="s">
        <v>169</v>
      </c>
      <c r="E196" s="8">
        <v>1</v>
      </c>
      <c r="F196" s="51" t="s">
        <v>770</v>
      </c>
      <c r="G196" s="14"/>
      <c r="H196" s="42" t="s">
        <v>771</v>
      </c>
      <c r="I196" s="8" t="s">
        <v>132</v>
      </c>
      <c r="J196" s="89">
        <v>365000</v>
      </c>
      <c r="K196" s="17">
        <v>350063.91</v>
      </c>
      <c r="L196" s="22">
        <v>300000</v>
      </c>
      <c r="M196" s="69">
        <v>44470</v>
      </c>
      <c r="N196" s="32">
        <v>44516</v>
      </c>
      <c r="O196" s="8" t="s">
        <v>83</v>
      </c>
      <c r="P196" s="13" t="s">
        <v>791</v>
      </c>
      <c r="Q196" s="21" t="s">
        <v>204</v>
      </c>
      <c r="R196" s="21" t="s">
        <v>792</v>
      </c>
    </row>
    <row r="197" spans="1:18" ht="30.75" hidden="1" customHeight="1" x14ac:dyDescent="0.25">
      <c r="A197" s="8">
        <v>2021</v>
      </c>
      <c r="B197" s="8" t="s">
        <v>93</v>
      </c>
      <c r="C197" s="15" t="s">
        <v>176</v>
      </c>
      <c r="D197" s="8" t="s">
        <v>177</v>
      </c>
      <c r="E197" s="8">
        <v>1</v>
      </c>
      <c r="F197" s="51" t="s">
        <v>772</v>
      </c>
      <c r="G197" s="14"/>
      <c r="H197" s="42" t="s">
        <v>776</v>
      </c>
      <c r="I197" s="188" t="s">
        <v>282</v>
      </c>
      <c r="J197" s="89">
        <v>764712.11</v>
      </c>
      <c r="K197" s="22">
        <v>729753.44</v>
      </c>
      <c r="L197" s="22"/>
      <c r="M197" s="23">
        <v>44473</v>
      </c>
      <c r="N197" s="18"/>
      <c r="O197" s="8" t="s">
        <v>83</v>
      </c>
      <c r="P197" s="15" t="s">
        <v>789</v>
      </c>
      <c r="Q197" s="21" t="s">
        <v>202</v>
      </c>
      <c r="R197" s="21" t="s">
        <v>225</v>
      </c>
    </row>
    <row r="198" spans="1:18" ht="30.75" hidden="1" customHeight="1" x14ac:dyDescent="0.25">
      <c r="A198" s="8">
        <v>2021</v>
      </c>
      <c r="B198" s="8" t="s">
        <v>162</v>
      </c>
      <c r="C198" s="15" t="s">
        <v>163</v>
      </c>
      <c r="D198" s="8" t="s">
        <v>164</v>
      </c>
      <c r="E198" s="8">
        <v>1</v>
      </c>
      <c r="F198" s="51" t="s">
        <v>773</v>
      </c>
      <c r="G198" s="14"/>
      <c r="H198" s="42" t="s">
        <v>777</v>
      </c>
      <c r="I198" s="8" t="s">
        <v>178</v>
      </c>
      <c r="J198" s="89"/>
      <c r="K198" s="22"/>
      <c r="L198" s="22"/>
      <c r="M198" s="23">
        <v>44473</v>
      </c>
      <c r="N198" s="18">
        <v>44497</v>
      </c>
      <c r="O198" s="8" t="s">
        <v>681</v>
      </c>
      <c r="P198" s="15" t="s">
        <v>786</v>
      </c>
      <c r="Q198" s="21"/>
      <c r="R198" s="21"/>
    </row>
    <row r="199" spans="1:18" ht="30.75" customHeight="1" x14ac:dyDescent="0.25">
      <c r="A199" s="8">
        <v>2021</v>
      </c>
      <c r="B199" s="8" t="s">
        <v>156</v>
      </c>
      <c r="C199" s="15" t="s">
        <v>187</v>
      </c>
      <c r="D199" s="8" t="s">
        <v>11</v>
      </c>
      <c r="E199" s="8">
        <v>1</v>
      </c>
      <c r="F199" s="51" t="s">
        <v>774</v>
      </c>
      <c r="G199" s="14"/>
      <c r="H199" s="42" t="s">
        <v>778</v>
      </c>
      <c r="I199" s="188" t="s">
        <v>188</v>
      </c>
      <c r="J199" s="89">
        <v>353479.25</v>
      </c>
      <c r="K199" s="22">
        <v>353479.25</v>
      </c>
      <c r="L199" s="22">
        <v>139000</v>
      </c>
      <c r="M199" s="189">
        <v>44473</v>
      </c>
      <c r="N199" s="18">
        <v>44551</v>
      </c>
      <c r="O199" s="8" t="s">
        <v>31</v>
      </c>
      <c r="P199" s="15" t="s">
        <v>793</v>
      </c>
      <c r="Q199" s="21" t="s">
        <v>207</v>
      </c>
      <c r="R199" s="21" t="s">
        <v>248</v>
      </c>
    </row>
    <row r="200" spans="1:18" ht="30.75" hidden="1" customHeight="1" x14ac:dyDescent="0.25">
      <c r="A200" s="43">
        <v>2021</v>
      </c>
      <c r="B200" s="43" t="s">
        <v>66</v>
      </c>
      <c r="C200" s="44" t="s">
        <v>184</v>
      </c>
      <c r="D200" s="43" t="s">
        <v>185</v>
      </c>
      <c r="E200" s="43">
        <v>1</v>
      </c>
      <c r="F200" s="51" t="s">
        <v>775</v>
      </c>
      <c r="G200" s="14"/>
      <c r="H200" s="183" t="s">
        <v>91</v>
      </c>
      <c r="I200" s="8" t="s">
        <v>178</v>
      </c>
      <c r="J200" s="89"/>
      <c r="K200" s="22"/>
      <c r="L200" s="22"/>
      <c r="M200" s="23">
        <v>44473</v>
      </c>
      <c r="N200" s="18">
        <v>44497</v>
      </c>
      <c r="O200" s="8" t="s">
        <v>681</v>
      </c>
      <c r="P200" s="15" t="s">
        <v>794</v>
      </c>
      <c r="Q200" s="21"/>
      <c r="R200" s="21"/>
    </row>
    <row r="201" spans="1:18" ht="30.75" customHeight="1" x14ac:dyDescent="0.25">
      <c r="A201" s="8">
        <v>2021</v>
      </c>
      <c r="B201" s="8" t="s">
        <v>156</v>
      </c>
      <c r="C201" s="15" t="s">
        <v>187</v>
      </c>
      <c r="D201" s="8" t="s">
        <v>11</v>
      </c>
      <c r="E201" s="8">
        <v>1</v>
      </c>
      <c r="F201" s="51" t="s">
        <v>779</v>
      </c>
      <c r="G201" s="14"/>
      <c r="H201" s="42" t="s">
        <v>464</v>
      </c>
      <c r="I201" s="8" t="s">
        <v>132</v>
      </c>
      <c r="J201" s="89">
        <v>30000</v>
      </c>
      <c r="K201" s="22">
        <v>27859.77</v>
      </c>
      <c r="L201" s="22">
        <v>26188.18</v>
      </c>
      <c r="M201" s="23">
        <v>44475</v>
      </c>
      <c r="N201" s="18">
        <v>44518</v>
      </c>
      <c r="O201" s="8" t="s">
        <v>20</v>
      </c>
      <c r="P201" s="15" t="s">
        <v>220</v>
      </c>
      <c r="Q201" s="21"/>
      <c r="R201" s="21"/>
    </row>
    <row r="202" spans="1:18" ht="30.75" customHeight="1" x14ac:dyDescent="0.25">
      <c r="A202" s="8">
        <v>2021</v>
      </c>
      <c r="B202" s="8" t="s">
        <v>156</v>
      </c>
      <c r="C202" s="15" t="s">
        <v>226</v>
      </c>
      <c r="D202" s="8" t="s">
        <v>227</v>
      </c>
      <c r="E202" s="8">
        <v>1</v>
      </c>
      <c r="F202" s="51" t="s">
        <v>780</v>
      </c>
      <c r="G202" s="14"/>
      <c r="H202" s="42" t="s">
        <v>228</v>
      </c>
      <c r="I202" s="8" t="s">
        <v>132</v>
      </c>
      <c r="J202" s="89">
        <v>200000</v>
      </c>
      <c r="K202" s="22">
        <v>99750</v>
      </c>
      <c r="L202" s="22">
        <v>99750</v>
      </c>
      <c r="M202" s="23">
        <v>44480</v>
      </c>
      <c r="N202" s="18">
        <v>44529</v>
      </c>
      <c r="O202" s="8" t="s">
        <v>681</v>
      </c>
      <c r="P202" s="15" t="s">
        <v>724</v>
      </c>
      <c r="Q202" s="21"/>
      <c r="R202" s="21"/>
    </row>
    <row r="203" spans="1:18" ht="30.75" customHeight="1" x14ac:dyDescent="0.25">
      <c r="A203" s="8">
        <v>2021</v>
      </c>
      <c r="B203" s="8" t="s">
        <v>66</v>
      </c>
      <c r="C203" s="15" t="s">
        <v>184</v>
      </c>
      <c r="D203" s="8" t="s">
        <v>1223</v>
      </c>
      <c r="E203" s="8">
        <v>1</v>
      </c>
      <c r="F203" s="51" t="s">
        <v>781</v>
      </c>
      <c r="G203" s="14"/>
      <c r="H203" s="42" t="s">
        <v>76</v>
      </c>
      <c r="I203" s="8" t="s">
        <v>132</v>
      </c>
      <c r="J203" s="89">
        <v>6606779.9400000004</v>
      </c>
      <c r="K203" s="22">
        <v>6606779.9400000004</v>
      </c>
      <c r="L203" s="22">
        <v>6606779.9400000004</v>
      </c>
      <c r="M203" s="23">
        <v>44480</v>
      </c>
      <c r="N203" s="18">
        <v>44510</v>
      </c>
      <c r="O203" s="8" t="s">
        <v>21</v>
      </c>
      <c r="P203" s="15" t="s">
        <v>795</v>
      </c>
      <c r="Q203" s="21"/>
      <c r="R203" s="21"/>
    </row>
    <row r="204" spans="1:18" ht="30.75" customHeight="1" x14ac:dyDescent="0.25">
      <c r="A204" s="8">
        <v>2021</v>
      </c>
      <c r="B204" s="8" t="s">
        <v>156</v>
      </c>
      <c r="C204" s="15" t="s">
        <v>187</v>
      </c>
      <c r="D204" s="8" t="s">
        <v>11</v>
      </c>
      <c r="E204" s="8">
        <v>1</v>
      </c>
      <c r="F204" s="16" t="s">
        <v>870</v>
      </c>
      <c r="G204" s="14"/>
      <c r="H204" s="42" t="s">
        <v>871</v>
      </c>
      <c r="I204" s="188" t="s">
        <v>188</v>
      </c>
      <c r="J204" s="89">
        <v>47000</v>
      </c>
      <c r="K204" s="22">
        <v>47000</v>
      </c>
      <c r="L204" s="22">
        <v>44180</v>
      </c>
      <c r="M204" s="189">
        <v>44487</v>
      </c>
      <c r="N204" s="18">
        <v>44550</v>
      </c>
      <c r="O204" s="8" t="s">
        <v>681</v>
      </c>
      <c r="P204" s="15" t="s">
        <v>872</v>
      </c>
      <c r="Q204" s="21"/>
      <c r="R204" s="21"/>
    </row>
    <row r="205" spans="1:18" ht="30.75" hidden="1" customHeight="1" x14ac:dyDescent="0.25">
      <c r="A205" s="8">
        <v>2021</v>
      </c>
      <c r="B205" s="8" t="s">
        <v>66</v>
      </c>
      <c r="C205" s="15" t="s">
        <v>187</v>
      </c>
      <c r="D205" s="8" t="s">
        <v>11</v>
      </c>
      <c r="E205" s="8">
        <v>1</v>
      </c>
      <c r="F205" s="16" t="s">
        <v>873</v>
      </c>
      <c r="G205" s="14"/>
      <c r="H205" s="42" t="s">
        <v>874</v>
      </c>
      <c r="I205" s="8" t="s">
        <v>178</v>
      </c>
      <c r="J205" s="22"/>
      <c r="K205" s="22"/>
      <c r="L205" s="22"/>
      <c r="M205" s="23">
        <v>44489</v>
      </c>
      <c r="N205" s="18">
        <v>44574</v>
      </c>
      <c r="O205" s="8" t="s">
        <v>59</v>
      </c>
      <c r="P205" s="15" t="s">
        <v>257</v>
      </c>
      <c r="Q205" s="21"/>
      <c r="R205" s="21"/>
    </row>
    <row r="206" spans="1:18" ht="30.75" hidden="1" customHeight="1" x14ac:dyDescent="0.25">
      <c r="A206" s="8">
        <v>2021</v>
      </c>
      <c r="B206" s="8" t="s">
        <v>93</v>
      </c>
      <c r="C206" s="15" t="s">
        <v>176</v>
      </c>
      <c r="D206" s="8" t="s">
        <v>177</v>
      </c>
      <c r="E206" s="8">
        <v>1</v>
      </c>
      <c r="F206" s="16" t="s">
        <v>875</v>
      </c>
      <c r="G206" s="14"/>
      <c r="H206" s="42" t="s">
        <v>74</v>
      </c>
      <c r="I206" s="188" t="s">
        <v>282</v>
      </c>
      <c r="J206" s="89">
        <v>680000</v>
      </c>
      <c r="K206" s="22">
        <v>599319.1</v>
      </c>
      <c r="L206" s="22"/>
      <c r="M206" s="23">
        <v>44490</v>
      </c>
      <c r="N206" s="18"/>
      <c r="O206" s="8" t="s">
        <v>681</v>
      </c>
      <c r="P206" s="15" t="s">
        <v>217</v>
      </c>
      <c r="Q206" s="21" t="s">
        <v>212</v>
      </c>
      <c r="R206" s="21" t="s">
        <v>213</v>
      </c>
    </row>
    <row r="207" spans="1:18" ht="30.75" customHeight="1" x14ac:dyDescent="0.25">
      <c r="A207" s="8">
        <v>2021</v>
      </c>
      <c r="B207" s="8" t="s">
        <v>66</v>
      </c>
      <c r="C207" s="15" t="s">
        <v>130</v>
      </c>
      <c r="D207" s="8" t="s">
        <v>12</v>
      </c>
      <c r="E207" s="8">
        <v>1</v>
      </c>
      <c r="F207" s="51" t="s">
        <v>888</v>
      </c>
      <c r="G207" s="14" t="s">
        <v>877</v>
      </c>
      <c r="H207" s="42" t="s">
        <v>157</v>
      </c>
      <c r="I207" s="8" t="s">
        <v>132</v>
      </c>
      <c r="J207" s="167">
        <v>360.16</v>
      </c>
      <c r="K207" s="167">
        <v>359.99999999999994</v>
      </c>
      <c r="L207" s="22">
        <v>359.99999999999994</v>
      </c>
      <c r="M207" s="23">
        <v>44483</v>
      </c>
      <c r="N207" s="18">
        <v>44487</v>
      </c>
      <c r="O207" s="8" t="s">
        <v>29</v>
      </c>
      <c r="P207" s="15" t="s">
        <v>344</v>
      </c>
      <c r="Q207" s="21"/>
      <c r="R207" s="21"/>
    </row>
    <row r="208" spans="1:18" ht="30.75" customHeight="1" x14ac:dyDescent="0.25">
      <c r="A208" s="8">
        <v>2021</v>
      </c>
      <c r="B208" s="8" t="s">
        <v>66</v>
      </c>
      <c r="C208" s="15" t="s">
        <v>130</v>
      </c>
      <c r="D208" s="8" t="s">
        <v>12</v>
      </c>
      <c r="E208" s="8"/>
      <c r="F208" s="51" t="s">
        <v>888</v>
      </c>
      <c r="G208" s="14" t="s">
        <v>878</v>
      </c>
      <c r="H208" s="42" t="s">
        <v>886</v>
      </c>
      <c r="I208" s="8" t="s">
        <v>132</v>
      </c>
      <c r="J208" s="89">
        <v>10467</v>
      </c>
      <c r="K208" s="89">
        <v>10455</v>
      </c>
      <c r="L208" s="22">
        <v>10455</v>
      </c>
      <c r="M208" s="23">
        <v>44483</v>
      </c>
      <c r="N208" s="18">
        <v>44487</v>
      </c>
      <c r="O208" s="8" t="s">
        <v>29</v>
      </c>
      <c r="P208" s="15" t="s">
        <v>344</v>
      </c>
      <c r="Q208" s="21"/>
      <c r="R208" s="21"/>
    </row>
    <row r="209" spans="1:18" ht="30.75" customHeight="1" x14ac:dyDescent="0.25">
      <c r="A209" s="8">
        <v>2021</v>
      </c>
      <c r="B209" s="8" t="s">
        <v>66</v>
      </c>
      <c r="C209" s="15" t="s">
        <v>130</v>
      </c>
      <c r="D209" s="8" t="s">
        <v>12</v>
      </c>
      <c r="E209" s="8"/>
      <c r="F209" s="51" t="s">
        <v>888</v>
      </c>
      <c r="G209" s="14" t="s">
        <v>879</v>
      </c>
      <c r="H209" s="42" t="s">
        <v>158</v>
      </c>
      <c r="I209" s="8" t="s">
        <v>132</v>
      </c>
      <c r="J209" s="89">
        <v>13741.66</v>
      </c>
      <c r="K209" s="89">
        <v>13579.5</v>
      </c>
      <c r="L209" s="22">
        <v>13579.5</v>
      </c>
      <c r="M209" s="23">
        <v>44483</v>
      </c>
      <c r="N209" s="18">
        <v>44487</v>
      </c>
      <c r="O209" s="8" t="s">
        <v>29</v>
      </c>
      <c r="P209" s="15" t="s">
        <v>344</v>
      </c>
      <c r="Q209" s="21"/>
      <c r="R209" s="21"/>
    </row>
    <row r="210" spans="1:18" ht="30.75" customHeight="1" x14ac:dyDescent="0.25">
      <c r="A210" s="8">
        <v>2021</v>
      </c>
      <c r="B210" s="8" t="s">
        <v>66</v>
      </c>
      <c r="C210" s="15" t="s">
        <v>130</v>
      </c>
      <c r="D210" s="8" t="s">
        <v>12</v>
      </c>
      <c r="E210" s="8"/>
      <c r="F210" s="51" t="s">
        <v>888</v>
      </c>
      <c r="G210" s="14" t="s">
        <v>880</v>
      </c>
      <c r="H210" s="42" t="s">
        <v>887</v>
      </c>
      <c r="I210" s="8" t="s">
        <v>132</v>
      </c>
      <c r="J210" s="89">
        <v>2410.8000000000002</v>
      </c>
      <c r="K210" s="89">
        <v>2408</v>
      </c>
      <c r="L210" s="22">
        <v>2408</v>
      </c>
      <c r="M210" s="23">
        <v>44483</v>
      </c>
      <c r="N210" s="18">
        <v>44487</v>
      </c>
      <c r="O210" s="8" t="s">
        <v>29</v>
      </c>
      <c r="P210" s="15" t="s">
        <v>344</v>
      </c>
      <c r="Q210" s="21"/>
      <c r="R210" s="21"/>
    </row>
    <row r="211" spans="1:18" ht="30.75" customHeight="1" x14ac:dyDescent="0.25">
      <c r="A211" s="8">
        <v>2021</v>
      </c>
      <c r="B211" s="8" t="s">
        <v>66</v>
      </c>
      <c r="C211" s="15" t="s">
        <v>130</v>
      </c>
      <c r="D211" s="8" t="s">
        <v>12</v>
      </c>
      <c r="E211" s="8"/>
      <c r="F211" s="51" t="s">
        <v>888</v>
      </c>
      <c r="G211" s="14" t="s">
        <v>881</v>
      </c>
      <c r="H211" s="42" t="s">
        <v>159</v>
      </c>
      <c r="I211" s="8" t="s">
        <v>132</v>
      </c>
      <c r="J211" s="89">
        <v>33899.800000000003</v>
      </c>
      <c r="K211" s="89">
        <v>33846.999999999993</v>
      </c>
      <c r="L211" s="22">
        <v>33846.999999999993</v>
      </c>
      <c r="M211" s="23">
        <v>44483</v>
      </c>
      <c r="N211" s="18">
        <v>44487</v>
      </c>
      <c r="O211" s="8" t="s">
        <v>29</v>
      </c>
      <c r="P211" s="15" t="s">
        <v>344</v>
      </c>
      <c r="Q211" s="21"/>
      <c r="R211" s="21"/>
    </row>
    <row r="212" spans="1:18" ht="30.75" customHeight="1" x14ac:dyDescent="0.25">
      <c r="A212" s="8">
        <v>2021</v>
      </c>
      <c r="B212" s="8" t="s">
        <v>66</v>
      </c>
      <c r="C212" s="15" t="s">
        <v>130</v>
      </c>
      <c r="D212" s="8" t="s">
        <v>12</v>
      </c>
      <c r="E212" s="8"/>
      <c r="F212" s="51" t="s">
        <v>888</v>
      </c>
      <c r="G212" s="14" t="s">
        <v>882</v>
      </c>
      <c r="H212" s="42" t="s">
        <v>160</v>
      </c>
      <c r="I212" s="8" t="s">
        <v>132</v>
      </c>
      <c r="J212" s="89">
        <v>18392.52</v>
      </c>
      <c r="K212" s="89">
        <v>18368.399999999998</v>
      </c>
      <c r="L212" s="22">
        <v>18368.399999999998</v>
      </c>
      <c r="M212" s="23">
        <v>44483</v>
      </c>
      <c r="N212" s="18">
        <v>44487</v>
      </c>
      <c r="O212" s="8" t="s">
        <v>29</v>
      </c>
      <c r="P212" s="15" t="s">
        <v>344</v>
      </c>
      <c r="Q212" s="21"/>
      <c r="R212" s="21"/>
    </row>
    <row r="213" spans="1:18" ht="30.75" customHeight="1" x14ac:dyDescent="0.25">
      <c r="A213" s="8">
        <v>2021</v>
      </c>
      <c r="B213" s="8" t="s">
        <v>66</v>
      </c>
      <c r="C213" s="15" t="s">
        <v>130</v>
      </c>
      <c r="D213" s="8" t="s">
        <v>12</v>
      </c>
      <c r="E213" s="8"/>
      <c r="F213" s="51" t="s">
        <v>888</v>
      </c>
      <c r="G213" s="14" t="s">
        <v>883</v>
      </c>
      <c r="H213" s="42" t="s">
        <v>144</v>
      </c>
      <c r="I213" s="8" t="s">
        <v>132</v>
      </c>
      <c r="J213" s="89">
        <v>2928.39</v>
      </c>
      <c r="K213" s="89">
        <v>2926.2</v>
      </c>
      <c r="L213" s="22">
        <v>2926.2</v>
      </c>
      <c r="M213" s="23">
        <v>44483</v>
      </c>
      <c r="N213" s="18">
        <v>44487</v>
      </c>
      <c r="O213" s="8" t="s">
        <v>29</v>
      </c>
      <c r="P213" s="15" t="s">
        <v>344</v>
      </c>
      <c r="Q213" s="21"/>
      <c r="R213" s="21"/>
    </row>
    <row r="214" spans="1:18" ht="30.75" customHeight="1" x14ac:dyDescent="0.25">
      <c r="A214" s="8">
        <v>2021</v>
      </c>
      <c r="B214" s="8" t="s">
        <v>66</v>
      </c>
      <c r="C214" s="15" t="s">
        <v>130</v>
      </c>
      <c r="D214" s="8" t="s">
        <v>12</v>
      </c>
      <c r="E214" s="8"/>
      <c r="F214" s="51" t="s">
        <v>888</v>
      </c>
      <c r="G214" s="14" t="s">
        <v>884</v>
      </c>
      <c r="H214" s="42" t="s">
        <v>151</v>
      </c>
      <c r="I214" s="8" t="s">
        <v>132</v>
      </c>
      <c r="J214" s="89">
        <v>6024.11</v>
      </c>
      <c r="K214" s="89">
        <v>6020.4</v>
      </c>
      <c r="L214" s="22">
        <v>6020.4</v>
      </c>
      <c r="M214" s="23">
        <v>44483</v>
      </c>
      <c r="N214" s="18">
        <v>44487</v>
      </c>
      <c r="O214" s="8" t="s">
        <v>29</v>
      </c>
      <c r="P214" s="15" t="s">
        <v>344</v>
      </c>
      <c r="Q214" s="21"/>
      <c r="R214" s="21"/>
    </row>
    <row r="215" spans="1:18" ht="30.75" customHeight="1" x14ac:dyDescent="0.25">
      <c r="A215" s="8">
        <v>2021</v>
      </c>
      <c r="B215" s="8" t="s">
        <v>66</v>
      </c>
      <c r="C215" s="15" t="s">
        <v>130</v>
      </c>
      <c r="D215" s="8" t="s">
        <v>12</v>
      </c>
      <c r="E215" s="8"/>
      <c r="F215" s="51" t="s">
        <v>888</v>
      </c>
      <c r="G215" s="14" t="s">
        <v>885</v>
      </c>
      <c r="H215" s="42" t="s">
        <v>161</v>
      </c>
      <c r="I215" s="8" t="s">
        <v>132</v>
      </c>
      <c r="J215" s="89">
        <v>3932.89</v>
      </c>
      <c r="K215" s="89">
        <v>3931.8999999999996</v>
      </c>
      <c r="L215" s="22">
        <v>3931.8999999999996</v>
      </c>
      <c r="M215" s="23">
        <v>44483</v>
      </c>
      <c r="N215" s="18">
        <v>44487</v>
      </c>
      <c r="O215" s="8" t="s">
        <v>29</v>
      </c>
      <c r="P215" s="15" t="s">
        <v>344</v>
      </c>
      <c r="Q215" s="21"/>
      <c r="R215" s="21"/>
    </row>
    <row r="216" spans="1:18" ht="30.75" customHeight="1" x14ac:dyDescent="0.25">
      <c r="A216" s="8">
        <v>2021</v>
      </c>
      <c r="B216" s="8" t="s">
        <v>66</v>
      </c>
      <c r="C216" s="15" t="s">
        <v>130</v>
      </c>
      <c r="D216" s="8" t="s">
        <v>12</v>
      </c>
      <c r="E216" s="8"/>
      <c r="F216" s="51" t="s">
        <v>888</v>
      </c>
      <c r="G216" s="14" t="s">
        <v>889</v>
      </c>
      <c r="H216" s="42" t="s">
        <v>150</v>
      </c>
      <c r="I216" s="8" t="s">
        <v>132</v>
      </c>
      <c r="J216" s="89">
        <v>9534.2000000000007</v>
      </c>
      <c r="K216" s="89">
        <v>9530.1999999999989</v>
      </c>
      <c r="L216" s="22">
        <v>9530.1999999999989</v>
      </c>
      <c r="M216" s="23">
        <v>44483</v>
      </c>
      <c r="N216" s="18">
        <v>44487</v>
      </c>
      <c r="O216" s="8" t="s">
        <v>29</v>
      </c>
      <c r="P216" s="15" t="s">
        <v>344</v>
      </c>
      <c r="Q216" s="21"/>
      <c r="R216" s="21"/>
    </row>
    <row r="217" spans="1:18" ht="30.75" customHeight="1" x14ac:dyDescent="0.25">
      <c r="A217" s="8">
        <v>2021</v>
      </c>
      <c r="B217" s="8" t="s">
        <v>66</v>
      </c>
      <c r="C217" s="15" t="s">
        <v>130</v>
      </c>
      <c r="D217" s="8" t="s">
        <v>12</v>
      </c>
      <c r="E217" s="8"/>
      <c r="F217" s="51" t="s">
        <v>888</v>
      </c>
      <c r="G217" s="14" t="s">
        <v>890</v>
      </c>
      <c r="H217" s="42" t="s">
        <v>149</v>
      </c>
      <c r="I217" s="8" t="s">
        <v>132</v>
      </c>
      <c r="J217" s="89">
        <v>16733.759999999998</v>
      </c>
      <c r="K217" s="89">
        <v>16720</v>
      </c>
      <c r="L217" s="22">
        <v>16720</v>
      </c>
      <c r="M217" s="23">
        <v>44483</v>
      </c>
      <c r="N217" s="18">
        <v>44487</v>
      </c>
      <c r="O217" s="8" t="s">
        <v>29</v>
      </c>
      <c r="P217" s="15" t="s">
        <v>344</v>
      </c>
      <c r="Q217" s="21"/>
      <c r="R217" s="21"/>
    </row>
    <row r="218" spans="1:18" ht="30.75" customHeight="1" x14ac:dyDescent="0.25">
      <c r="A218" s="8">
        <v>2021</v>
      </c>
      <c r="B218" s="8" t="s">
        <v>66</v>
      </c>
      <c r="C218" s="15" t="s">
        <v>130</v>
      </c>
      <c r="D218" s="8" t="s">
        <v>12</v>
      </c>
      <c r="E218" s="8"/>
      <c r="F218" s="51" t="s">
        <v>888</v>
      </c>
      <c r="G218" s="14" t="s">
        <v>891</v>
      </c>
      <c r="H218" s="42" t="s">
        <v>148</v>
      </c>
      <c r="I218" s="8" t="s">
        <v>132</v>
      </c>
      <c r="J218" s="89">
        <v>34304</v>
      </c>
      <c r="K218" s="89">
        <v>34291.199999999997</v>
      </c>
      <c r="L218" s="22">
        <v>34291.199999999997</v>
      </c>
      <c r="M218" s="23">
        <v>44483</v>
      </c>
      <c r="N218" s="18">
        <v>44487</v>
      </c>
      <c r="O218" s="8" t="s">
        <v>29</v>
      </c>
      <c r="P218" s="15" t="s">
        <v>344</v>
      </c>
      <c r="Q218" s="21"/>
      <c r="R218" s="21"/>
    </row>
    <row r="219" spans="1:18" ht="30.75" customHeight="1" x14ac:dyDescent="0.25">
      <c r="A219" s="8">
        <v>2021</v>
      </c>
      <c r="B219" s="8" t="s">
        <v>66</v>
      </c>
      <c r="C219" s="15" t="s">
        <v>130</v>
      </c>
      <c r="D219" s="8" t="s">
        <v>12</v>
      </c>
      <c r="E219" s="8"/>
      <c r="F219" s="51" t="s">
        <v>888</v>
      </c>
      <c r="G219" s="14" t="s">
        <v>892</v>
      </c>
      <c r="H219" s="42" t="s">
        <v>147</v>
      </c>
      <c r="I219" s="8" t="s">
        <v>132</v>
      </c>
      <c r="J219" s="89">
        <v>23244.06</v>
      </c>
      <c r="K219" s="89">
        <v>23234.399999999998</v>
      </c>
      <c r="L219" s="22">
        <v>23234.399999999998</v>
      </c>
      <c r="M219" s="23">
        <v>44483</v>
      </c>
      <c r="N219" s="18">
        <v>44487</v>
      </c>
      <c r="O219" s="8" t="s">
        <v>29</v>
      </c>
      <c r="P219" s="15" t="s">
        <v>344</v>
      </c>
      <c r="Q219" s="21"/>
      <c r="R219" s="21"/>
    </row>
    <row r="220" spans="1:18" ht="30.75" customHeight="1" x14ac:dyDescent="0.25">
      <c r="A220" s="8">
        <v>2021</v>
      </c>
      <c r="B220" s="8" t="s">
        <v>66</v>
      </c>
      <c r="C220" s="15" t="s">
        <v>130</v>
      </c>
      <c r="D220" s="8" t="s">
        <v>12</v>
      </c>
      <c r="E220" s="8"/>
      <c r="F220" s="51" t="s">
        <v>888</v>
      </c>
      <c r="G220" s="14" t="s">
        <v>893</v>
      </c>
      <c r="H220" s="42" t="s">
        <v>146</v>
      </c>
      <c r="I220" s="8" t="s">
        <v>132</v>
      </c>
      <c r="J220" s="89">
        <v>26418.5</v>
      </c>
      <c r="K220" s="89">
        <v>26408.499999999996</v>
      </c>
      <c r="L220" s="22">
        <v>26408.499999999996</v>
      </c>
      <c r="M220" s="23">
        <v>44483</v>
      </c>
      <c r="N220" s="18">
        <v>44487</v>
      </c>
      <c r="O220" s="8" t="s">
        <v>29</v>
      </c>
      <c r="P220" s="15" t="s">
        <v>344</v>
      </c>
      <c r="Q220" s="21"/>
      <c r="R220" s="21"/>
    </row>
    <row r="221" spans="1:18" ht="30.75" customHeight="1" x14ac:dyDescent="0.25">
      <c r="A221" s="8">
        <v>2021</v>
      </c>
      <c r="B221" s="8" t="s">
        <v>66</v>
      </c>
      <c r="C221" s="15" t="s">
        <v>130</v>
      </c>
      <c r="D221" s="8" t="s">
        <v>12</v>
      </c>
      <c r="E221" s="8">
        <v>1</v>
      </c>
      <c r="F221" s="51" t="s">
        <v>894</v>
      </c>
      <c r="G221" s="14" t="s">
        <v>895</v>
      </c>
      <c r="H221" s="42" t="s">
        <v>155</v>
      </c>
      <c r="I221" s="8" t="s">
        <v>132</v>
      </c>
      <c r="J221" s="89">
        <v>5120.8</v>
      </c>
      <c r="K221" s="89">
        <v>3584.56</v>
      </c>
      <c r="L221" s="22">
        <v>3584.56</v>
      </c>
      <c r="M221" s="23">
        <v>44496</v>
      </c>
      <c r="N221" s="18">
        <v>44497</v>
      </c>
      <c r="O221" s="8" t="s">
        <v>65</v>
      </c>
      <c r="P221" s="15" t="s">
        <v>344</v>
      </c>
      <c r="Q221" s="21"/>
      <c r="R221" s="21"/>
    </row>
    <row r="222" spans="1:18" ht="30.75" customHeight="1" x14ac:dyDescent="0.25">
      <c r="A222" s="8">
        <v>2021</v>
      </c>
      <c r="B222" s="8" t="s">
        <v>156</v>
      </c>
      <c r="C222" s="15" t="s">
        <v>187</v>
      </c>
      <c r="D222" s="8" t="s">
        <v>11</v>
      </c>
      <c r="E222" s="43">
        <v>1</v>
      </c>
      <c r="F222" s="67" t="s">
        <v>896</v>
      </c>
      <c r="G222" s="14"/>
      <c r="H222" s="42" t="s">
        <v>897</v>
      </c>
      <c r="I222" s="188" t="s">
        <v>188</v>
      </c>
      <c r="J222" s="89">
        <v>698311.59</v>
      </c>
      <c r="K222" s="89">
        <v>660733</v>
      </c>
      <c r="L222" s="22">
        <v>620856.37</v>
      </c>
      <c r="M222" s="189">
        <v>44496</v>
      </c>
      <c r="N222" s="18">
        <v>44550</v>
      </c>
      <c r="O222" s="8" t="s">
        <v>31</v>
      </c>
      <c r="P222" s="15" t="s">
        <v>171</v>
      </c>
      <c r="Q222" s="21" t="s">
        <v>198</v>
      </c>
      <c r="R222" s="21" t="s">
        <v>719</v>
      </c>
    </row>
    <row r="223" spans="1:18" ht="30.75" hidden="1" customHeight="1" x14ac:dyDescent="0.25">
      <c r="A223" s="8">
        <v>2021</v>
      </c>
      <c r="B223" s="8" t="s">
        <v>66</v>
      </c>
      <c r="C223" s="15" t="s">
        <v>187</v>
      </c>
      <c r="D223" s="8" t="s">
        <v>11</v>
      </c>
      <c r="E223" s="8">
        <v>1</v>
      </c>
      <c r="F223" s="51" t="s">
        <v>898</v>
      </c>
      <c r="G223" s="14"/>
      <c r="H223" s="42" t="s">
        <v>902</v>
      </c>
      <c r="I223" s="8" t="s">
        <v>178</v>
      </c>
      <c r="J223" s="89"/>
      <c r="K223" s="168"/>
      <c r="L223" s="22"/>
      <c r="M223" s="23">
        <v>44497</v>
      </c>
      <c r="N223" s="18">
        <v>44564</v>
      </c>
      <c r="O223" s="8" t="s">
        <v>59</v>
      </c>
      <c r="P223" s="15" t="s">
        <v>214</v>
      </c>
      <c r="Q223" s="21" t="s">
        <v>172</v>
      </c>
      <c r="R223" s="21" t="s">
        <v>906</v>
      </c>
    </row>
    <row r="224" spans="1:18" ht="30.75" customHeight="1" x14ac:dyDescent="0.25">
      <c r="A224" s="8">
        <v>2021</v>
      </c>
      <c r="B224" s="8" t="s">
        <v>66</v>
      </c>
      <c r="C224" s="15" t="s">
        <v>187</v>
      </c>
      <c r="D224" s="8" t="s">
        <v>11</v>
      </c>
      <c r="E224" s="8">
        <v>1</v>
      </c>
      <c r="F224" s="51" t="s">
        <v>899</v>
      </c>
      <c r="G224" s="14"/>
      <c r="H224" s="42" t="s">
        <v>903</v>
      </c>
      <c r="I224" s="188" t="s">
        <v>188</v>
      </c>
      <c r="J224" s="89">
        <v>27670</v>
      </c>
      <c r="K224" s="89">
        <v>27670</v>
      </c>
      <c r="L224" s="22">
        <v>10800</v>
      </c>
      <c r="M224" s="189">
        <v>44497</v>
      </c>
      <c r="N224" s="18">
        <v>44552</v>
      </c>
      <c r="O224" s="8" t="s">
        <v>681</v>
      </c>
      <c r="P224" s="15" t="s">
        <v>907</v>
      </c>
      <c r="Q224" s="21"/>
      <c r="R224" s="21"/>
    </row>
    <row r="225" spans="1:18" ht="30.75" hidden="1" customHeight="1" x14ac:dyDescent="0.25">
      <c r="A225" s="8">
        <v>2021</v>
      </c>
      <c r="B225" s="8" t="s">
        <v>156</v>
      </c>
      <c r="C225" s="15" t="s">
        <v>187</v>
      </c>
      <c r="D225" s="8" t="s">
        <v>11</v>
      </c>
      <c r="E225" s="8">
        <v>1</v>
      </c>
      <c r="F225" s="51" t="s">
        <v>900</v>
      </c>
      <c r="G225" s="14"/>
      <c r="H225" s="42" t="s">
        <v>904</v>
      </c>
      <c r="I225" s="188" t="s">
        <v>282</v>
      </c>
      <c r="J225" s="89">
        <v>40000</v>
      </c>
      <c r="K225" s="24">
        <v>40000</v>
      </c>
      <c r="L225" s="22"/>
      <c r="M225" s="23">
        <v>44498</v>
      </c>
      <c r="N225" s="18"/>
      <c r="O225" s="8" t="s">
        <v>14</v>
      </c>
      <c r="P225" s="15" t="s">
        <v>224</v>
      </c>
      <c r="Q225" s="21"/>
      <c r="R225" s="21"/>
    </row>
    <row r="226" spans="1:18" ht="30.75" hidden="1" customHeight="1" x14ac:dyDescent="0.25">
      <c r="A226" s="8">
        <v>2021</v>
      </c>
      <c r="B226" s="8" t="s">
        <v>66</v>
      </c>
      <c r="C226" s="15" t="s">
        <v>184</v>
      </c>
      <c r="D226" s="8" t="s">
        <v>185</v>
      </c>
      <c r="E226" s="8">
        <v>1</v>
      </c>
      <c r="F226" s="52" t="s">
        <v>901</v>
      </c>
      <c r="G226" s="14"/>
      <c r="H226" s="42" t="s">
        <v>905</v>
      </c>
      <c r="I226" s="188" t="s">
        <v>178</v>
      </c>
      <c r="J226" s="89"/>
      <c r="K226" s="22"/>
      <c r="L226" s="22"/>
      <c r="M226" s="189">
        <v>44498</v>
      </c>
      <c r="N226" s="18">
        <v>44518</v>
      </c>
      <c r="O226" s="8" t="s">
        <v>681</v>
      </c>
      <c r="P226" s="15" t="s">
        <v>908</v>
      </c>
      <c r="Q226" s="21"/>
      <c r="R226" s="21"/>
    </row>
    <row r="227" spans="1:18" ht="30.75" customHeight="1" x14ac:dyDescent="0.25">
      <c r="A227" s="8">
        <v>2021</v>
      </c>
      <c r="B227" s="8" t="s">
        <v>66</v>
      </c>
      <c r="C227" s="15" t="s">
        <v>130</v>
      </c>
      <c r="D227" s="8" t="s">
        <v>12</v>
      </c>
      <c r="E227" s="8"/>
      <c r="F227" s="51" t="s">
        <v>894</v>
      </c>
      <c r="G227" s="14" t="s">
        <v>909</v>
      </c>
      <c r="H227" s="42" t="s">
        <v>913</v>
      </c>
      <c r="I227" s="8" t="s">
        <v>132</v>
      </c>
      <c r="J227" s="22">
        <v>3352.74</v>
      </c>
      <c r="K227" s="22">
        <f>949.5248/1.12</f>
        <v>847.79</v>
      </c>
      <c r="L227" s="22">
        <f>949.5248/1.12</f>
        <v>847.79</v>
      </c>
      <c r="M227" s="23">
        <v>44498</v>
      </c>
      <c r="N227" s="18">
        <v>44502</v>
      </c>
      <c r="O227" s="8" t="s">
        <v>65</v>
      </c>
      <c r="P227" s="15" t="s">
        <v>344</v>
      </c>
      <c r="Q227" s="21"/>
      <c r="R227" s="21"/>
    </row>
    <row r="228" spans="1:18" ht="30.75" customHeight="1" x14ac:dyDescent="0.25">
      <c r="A228" s="8">
        <v>2021</v>
      </c>
      <c r="B228" s="8" t="s">
        <v>66</v>
      </c>
      <c r="C228" s="15" t="s">
        <v>130</v>
      </c>
      <c r="D228" s="8" t="s">
        <v>12</v>
      </c>
      <c r="E228" s="8"/>
      <c r="F228" s="51" t="s">
        <v>894</v>
      </c>
      <c r="G228" s="14" t="s">
        <v>910</v>
      </c>
      <c r="H228" s="42" t="s">
        <v>131</v>
      </c>
      <c r="I228" s="8" t="s">
        <v>132</v>
      </c>
      <c r="J228" s="22">
        <v>12352.34</v>
      </c>
      <c r="K228" s="22">
        <f>1978.592/1.12</f>
        <v>1766.6</v>
      </c>
      <c r="L228" s="22">
        <f>1978.592/1.12</f>
        <v>1766.6</v>
      </c>
      <c r="M228" s="23">
        <v>44498</v>
      </c>
      <c r="N228" s="18">
        <v>44502</v>
      </c>
      <c r="O228" s="8" t="s">
        <v>65</v>
      </c>
      <c r="P228" s="15" t="s">
        <v>344</v>
      </c>
      <c r="Q228" s="21"/>
      <c r="R228" s="21"/>
    </row>
    <row r="229" spans="1:18" ht="30.75" customHeight="1" x14ac:dyDescent="0.25">
      <c r="A229" s="8">
        <v>2021</v>
      </c>
      <c r="B229" s="8" t="s">
        <v>66</v>
      </c>
      <c r="C229" s="15" t="s">
        <v>130</v>
      </c>
      <c r="D229" s="8" t="s">
        <v>12</v>
      </c>
      <c r="E229" s="8"/>
      <c r="F229" s="51" t="s">
        <v>894</v>
      </c>
      <c r="G229" s="14" t="s">
        <v>911</v>
      </c>
      <c r="H229" s="42" t="s">
        <v>444</v>
      </c>
      <c r="I229" s="8" t="s">
        <v>132</v>
      </c>
      <c r="J229" s="24">
        <v>4368</v>
      </c>
      <c r="K229" s="22">
        <v>4368</v>
      </c>
      <c r="L229" s="22">
        <v>4368</v>
      </c>
      <c r="M229" s="23">
        <v>44498</v>
      </c>
      <c r="N229" s="18">
        <v>44502</v>
      </c>
      <c r="O229" s="8" t="s">
        <v>65</v>
      </c>
      <c r="P229" s="15" t="s">
        <v>344</v>
      </c>
      <c r="Q229" s="21"/>
      <c r="R229" s="21"/>
    </row>
    <row r="230" spans="1:18" ht="30.75" customHeight="1" x14ac:dyDescent="0.25">
      <c r="A230" s="8">
        <v>2021</v>
      </c>
      <c r="B230" s="8" t="s">
        <v>66</v>
      </c>
      <c r="C230" s="15" t="s">
        <v>130</v>
      </c>
      <c r="D230" s="8" t="s">
        <v>12</v>
      </c>
      <c r="E230" s="8"/>
      <c r="F230" s="51" t="s">
        <v>894</v>
      </c>
      <c r="G230" s="14" t="s">
        <v>912</v>
      </c>
      <c r="H230" s="42" t="s">
        <v>449</v>
      </c>
      <c r="I230" s="8" t="s">
        <v>132</v>
      </c>
      <c r="J230" s="24">
        <v>944.38400000000001</v>
      </c>
      <c r="K230" s="22">
        <v>944.38400000000001</v>
      </c>
      <c r="L230" s="22">
        <v>944.38400000000001</v>
      </c>
      <c r="M230" s="23">
        <v>44498</v>
      </c>
      <c r="N230" s="18">
        <v>44502</v>
      </c>
      <c r="O230" s="8" t="s">
        <v>65</v>
      </c>
      <c r="P230" s="15" t="s">
        <v>344</v>
      </c>
      <c r="Q230" s="21"/>
      <c r="R230" s="21"/>
    </row>
    <row r="231" spans="1:18" ht="30.75" customHeight="1" x14ac:dyDescent="0.25">
      <c r="A231" s="8">
        <v>2021</v>
      </c>
      <c r="B231" s="8" t="s">
        <v>66</v>
      </c>
      <c r="C231" s="15" t="s">
        <v>130</v>
      </c>
      <c r="D231" s="8" t="s">
        <v>12</v>
      </c>
      <c r="E231" s="8">
        <v>1</v>
      </c>
      <c r="F231" s="51" t="s">
        <v>933</v>
      </c>
      <c r="G231" s="14" t="s">
        <v>916</v>
      </c>
      <c r="H231" s="42" t="s">
        <v>932</v>
      </c>
      <c r="I231" s="8" t="s">
        <v>132</v>
      </c>
      <c r="J231" s="22">
        <v>11160</v>
      </c>
      <c r="K231" s="22">
        <v>8976</v>
      </c>
      <c r="L231" s="22">
        <v>8976</v>
      </c>
      <c r="M231" s="23">
        <v>44497</v>
      </c>
      <c r="N231" s="18">
        <v>44504</v>
      </c>
      <c r="O231" s="8" t="s">
        <v>20</v>
      </c>
      <c r="P231" s="15" t="s">
        <v>344</v>
      </c>
      <c r="Q231" s="21"/>
      <c r="R231" s="21"/>
    </row>
    <row r="232" spans="1:18" ht="30.75" customHeight="1" x14ac:dyDescent="0.25">
      <c r="A232" s="8">
        <v>2021</v>
      </c>
      <c r="B232" s="8" t="s">
        <v>66</v>
      </c>
      <c r="C232" s="15" t="s">
        <v>130</v>
      </c>
      <c r="D232" s="8" t="s">
        <v>12</v>
      </c>
      <c r="E232" s="8"/>
      <c r="F232" s="51" t="s">
        <v>933</v>
      </c>
      <c r="G232" s="14" t="s">
        <v>917</v>
      </c>
      <c r="H232" s="42" t="s">
        <v>934</v>
      </c>
      <c r="I232" s="8" t="s">
        <v>132</v>
      </c>
      <c r="J232" s="22">
        <v>11880</v>
      </c>
      <c r="K232" s="22">
        <f>10716.16/1.12</f>
        <v>9567.9999999999982</v>
      </c>
      <c r="L232" s="22">
        <f>10716.16/1.12</f>
        <v>9567.9999999999982</v>
      </c>
      <c r="M232" s="23">
        <v>44497</v>
      </c>
      <c r="N232" s="18">
        <v>44504</v>
      </c>
      <c r="O232" s="8" t="s">
        <v>20</v>
      </c>
      <c r="P232" s="15" t="s">
        <v>344</v>
      </c>
      <c r="Q232" s="21"/>
      <c r="R232" s="21"/>
    </row>
    <row r="233" spans="1:18" ht="30.75" customHeight="1" x14ac:dyDescent="0.25">
      <c r="A233" s="8">
        <v>2021</v>
      </c>
      <c r="B233" s="8" t="s">
        <v>66</v>
      </c>
      <c r="C233" s="15" t="s">
        <v>130</v>
      </c>
      <c r="D233" s="8" t="s">
        <v>12</v>
      </c>
      <c r="E233" s="8"/>
      <c r="F233" s="51" t="s">
        <v>933</v>
      </c>
      <c r="G233" s="14" t="s">
        <v>918</v>
      </c>
      <c r="H233" s="42" t="s">
        <v>935</v>
      </c>
      <c r="I233" s="8" t="s">
        <v>132</v>
      </c>
      <c r="J233" s="22">
        <v>20040</v>
      </c>
      <c r="K233" s="22">
        <f>18060/1.12</f>
        <v>16124.999999999998</v>
      </c>
      <c r="L233" s="22">
        <f>18060/1.12</f>
        <v>16124.999999999998</v>
      </c>
      <c r="M233" s="23">
        <v>44497</v>
      </c>
      <c r="N233" s="18">
        <v>44504</v>
      </c>
      <c r="O233" s="8" t="s">
        <v>20</v>
      </c>
      <c r="P233" s="15" t="s">
        <v>344</v>
      </c>
      <c r="Q233" s="21"/>
      <c r="R233" s="21"/>
    </row>
    <row r="234" spans="1:18" ht="30.75" customHeight="1" x14ac:dyDescent="0.25">
      <c r="A234" s="8">
        <v>2021</v>
      </c>
      <c r="B234" s="8" t="s">
        <v>66</v>
      </c>
      <c r="C234" s="15" t="s">
        <v>130</v>
      </c>
      <c r="D234" s="8" t="s">
        <v>12</v>
      </c>
      <c r="E234" s="8"/>
      <c r="F234" s="51" t="s">
        <v>933</v>
      </c>
      <c r="G234" s="14" t="s">
        <v>919</v>
      </c>
      <c r="H234" s="42" t="s">
        <v>936</v>
      </c>
      <c r="I234" s="8" t="s">
        <v>132</v>
      </c>
      <c r="J234" s="22">
        <v>41470</v>
      </c>
      <c r="K234" s="22">
        <f>37378.88/1.12</f>
        <v>33373.999999999993</v>
      </c>
      <c r="L234" s="22">
        <f>37378.88/1.12</f>
        <v>33373.999999999993</v>
      </c>
      <c r="M234" s="23">
        <v>44497</v>
      </c>
      <c r="N234" s="18">
        <v>44504</v>
      </c>
      <c r="O234" s="8" t="s">
        <v>20</v>
      </c>
      <c r="P234" s="15" t="s">
        <v>344</v>
      </c>
      <c r="Q234" s="21"/>
      <c r="R234" s="21"/>
    </row>
    <row r="235" spans="1:18" ht="30.75" customHeight="1" x14ac:dyDescent="0.25">
      <c r="A235" s="8">
        <v>2021</v>
      </c>
      <c r="B235" s="8" t="s">
        <v>66</v>
      </c>
      <c r="C235" s="15" t="s">
        <v>130</v>
      </c>
      <c r="D235" s="8" t="s">
        <v>12</v>
      </c>
      <c r="E235" s="8"/>
      <c r="F235" s="51" t="s">
        <v>933</v>
      </c>
      <c r="G235" s="14" t="s">
        <v>920</v>
      </c>
      <c r="H235" s="42" t="s">
        <v>937</v>
      </c>
      <c r="I235" s="8" t="s">
        <v>132</v>
      </c>
      <c r="J235" s="22">
        <v>48600</v>
      </c>
      <c r="K235" s="22">
        <f>44614.08/1.12</f>
        <v>39834</v>
      </c>
      <c r="L235" s="22">
        <f>44614.08/1.12</f>
        <v>39834</v>
      </c>
      <c r="M235" s="23">
        <v>44497</v>
      </c>
      <c r="N235" s="18">
        <v>44504</v>
      </c>
      <c r="O235" s="8" t="s">
        <v>20</v>
      </c>
      <c r="P235" s="15" t="s">
        <v>344</v>
      </c>
      <c r="Q235" s="21"/>
      <c r="R235" s="21"/>
    </row>
    <row r="236" spans="1:18" ht="30.75" customHeight="1" x14ac:dyDescent="0.25">
      <c r="A236" s="8">
        <v>2021</v>
      </c>
      <c r="B236" s="8" t="s">
        <v>66</v>
      </c>
      <c r="C236" s="15" t="s">
        <v>130</v>
      </c>
      <c r="D236" s="8" t="s">
        <v>12</v>
      </c>
      <c r="E236" s="8"/>
      <c r="F236" s="51" t="s">
        <v>933</v>
      </c>
      <c r="G236" s="14" t="s">
        <v>921</v>
      </c>
      <c r="H236" s="42" t="s">
        <v>938</v>
      </c>
      <c r="I236" s="8" t="s">
        <v>132</v>
      </c>
      <c r="J236" s="89">
        <v>171600</v>
      </c>
      <c r="K236" s="22">
        <f>129920/1.12</f>
        <v>115999.99999999999</v>
      </c>
      <c r="L236" s="22">
        <f>129920/1.12</f>
        <v>115999.99999999999</v>
      </c>
      <c r="M236" s="23">
        <v>44497</v>
      </c>
      <c r="N236" s="18">
        <v>44504</v>
      </c>
      <c r="O236" s="8" t="s">
        <v>20</v>
      </c>
      <c r="P236" s="15" t="s">
        <v>344</v>
      </c>
      <c r="Q236" s="21"/>
      <c r="R236" s="21"/>
    </row>
    <row r="237" spans="1:18" ht="30.75" customHeight="1" x14ac:dyDescent="0.25">
      <c r="A237" s="8">
        <v>2021</v>
      </c>
      <c r="B237" s="8" t="s">
        <v>66</v>
      </c>
      <c r="C237" s="15" t="s">
        <v>130</v>
      </c>
      <c r="D237" s="8" t="s">
        <v>12</v>
      </c>
      <c r="E237" s="8">
        <v>1</v>
      </c>
      <c r="F237" s="51" t="s">
        <v>939</v>
      </c>
      <c r="G237" s="14" t="s">
        <v>922</v>
      </c>
      <c r="H237" s="42" t="s">
        <v>140</v>
      </c>
      <c r="I237" s="8" t="s">
        <v>132</v>
      </c>
      <c r="J237" s="89">
        <v>8800</v>
      </c>
      <c r="K237" s="22">
        <f>9475.648/1.12</f>
        <v>8460.3999999999978</v>
      </c>
      <c r="L237" s="22">
        <f>9475.648/1.12</f>
        <v>8460.3999999999978</v>
      </c>
      <c r="M237" s="23">
        <v>44497</v>
      </c>
      <c r="N237" s="18">
        <v>44504</v>
      </c>
      <c r="O237" s="8" t="s">
        <v>20</v>
      </c>
      <c r="P237" s="15" t="s">
        <v>344</v>
      </c>
      <c r="Q237" s="21"/>
      <c r="R237" s="21"/>
    </row>
    <row r="238" spans="1:18" ht="30.75" customHeight="1" x14ac:dyDescent="0.25">
      <c r="A238" s="8">
        <v>2021</v>
      </c>
      <c r="B238" s="8" t="s">
        <v>66</v>
      </c>
      <c r="C238" s="15" t="s">
        <v>130</v>
      </c>
      <c r="D238" s="8" t="s">
        <v>12</v>
      </c>
      <c r="E238" s="8"/>
      <c r="F238" s="51" t="s">
        <v>933</v>
      </c>
      <c r="G238" s="14" t="s">
        <v>923</v>
      </c>
      <c r="H238" s="42" t="s">
        <v>940</v>
      </c>
      <c r="I238" s="8" t="s">
        <v>132</v>
      </c>
      <c r="J238" s="89">
        <v>207432</v>
      </c>
      <c r="K238" s="22">
        <f>166763.52/1.12</f>
        <v>148895.99999999997</v>
      </c>
      <c r="L238" s="22">
        <f>166763.52/1.12</f>
        <v>148895.99999999997</v>
      </c>
      <c r="M238" s="23">
        <v>44497</v>
      </c>
      <c r="N238" s="18">
        <v>44504</v>
      </c>
      <c r="O238" s="8" t="s">
        <v>20</v>
      </c>
      <c r="P238" s="15" t="s">
        <v>344</v>
      </c>
      <c r="Q238" s="21"/>
      <c r="R238" s="21"/>
    </row>
    <row r="239" spans="1:18" ht="30.75" customHeight="1" x14ac:dyDescent="0.25">
      <c r="A239" s="8">
        <v>2021</v>
      </c>
      <c r="B239" s="8" t="s">
        <v>66</v>
      </c>
      <c r="C239" s="15" t="s">
        <v>130</v>
      </c>
      <c r="D239" s="8" t="s">
        <v>12</v>
      </c>
      <c r="E239" s="8"/>
      <c r="F239" s="51" t="s">
        <v>933</v>
      </c>
      <c r="G239" s="14" t="s">
        <v>924</v>
      </c>
      <c r="H239" s="42" t="s">
        <v>941</v>
      </c>
      <c r="I239" s="8" t="s">
        <v>132</v>
      </c>
      <c r="J239" s="89">
        <v>127296</v>
      </c>
      <c r="K239" s="22">
        <f>96096/1.12</f>
        <v>85799.999999999985</v>
      </c>
      <c r="L239" s="22">
        <f>96096/1.12</f>
        <v>85799.999999999985</v>
      </c>
      <c r="M239" s="23">
        <v>44497</v>
      </c>
      <c r="N239" s="18">
        <v>44504</v>
      </c>
      <c r="O239" s="8" t="s">
        <v>20</v>
      </c>
      <c r="P239" s="15" t="s">
        <v>344</v>
      </c>
      <c r="Q239" s="21"/>
      <c r="R239" s="21"/>
    </row>
    <row r="240" spans="1:18" ht="30.75" customHeight="1" x14ac:dyDescent="0.25">
      <c r="A240" s="8">
        <v>2021</v>
      </c>
      <c r="B240" s="8" t="s">
        <v>66</v>
      </c>
      <c r="C240" s="15" t="s">
        <v>130</v>
      </c>
      <c r="D240" s="8" t="s">
        <v>12</v>
      </c>
      <c r="E240" s="8"/>
      <c r="F240" s="51" t="s">
        <v>933</v>
      </c>
      <c r="G240" s="14" t="s">
        <v>925</v>
      </c>
      <c r="H240" s="42" t="s">
        <v>942</v>
      </c>
      <c r="I240" s="8" t="s">
        <v>132</v>
      </c>
      <c r="J240" s="89">
        <v>293159</v>
      </c>
      <c r="K240" s="22">
        <f>186872/1.12</f>
        <v>166849.99999999997</v>
      </c>
      <c r="L240" s="22">
        <f>186872/1.12</f>
        <v>166849.99999999997</v>
      </c>
      <c r="M240" s="23">
        <v>44497</v>
      </c>
      <c r="N240" s="18">
        <v>44504</v>
      </c>
      <c r="O240" s="8" t="s">
        <v>20</v>
      </c>
      <c r="P240" s="15" t="s">
        <v>344</v>
      </c>
      <c r="Q240" s="21"/>
      <c r="R240" s="21"/>
    </row>
    <row r="241" spans="1:18" ht="30.75" customHeight="1" x14ac:dyDescent="0.25">
      <c r="A241" s="8">
        <v>2021</v>
      </c>
      <c r="B241" s="8" t="s">
        <v>66</v>
      </c>
      <c r="C241" s="15" t="s">
        <v>130</v>
      </c>
      <c r="D241" s="8" t="s">
        <v>12</v>
      </c>
      <c r="E241" s="8"/>
      <c r="F241" s="51" t="s">
        <v>933</v>
      </c>
      <c r="G241" s="14" t="s">
        <v>926</v>
      </c>
      <c r="H241" s="42" t="s">
        <v>943</v>
      </c>
      <c r="I241" s="8" t="s">
        <v>132</v>
      </c>
      <c r="J241" s="89">
        <v>237048</v>
      </c>
      <c r="K241" s="22">
        <f>166944.96/1.12</f>
        <v>149057.99999999997</v>
      </c>
      <c r="L241" s="22">
        <f>166944.96/1.12</f>
        <v>149057.99999999997</v>
      </c>
      <c r="M241" s="23">
        <v>44497</v>
      </c>
      <c r="N241" s="18">
        <v>44504</v>
      </c>
      <c r="O241" s="8" t="s">
        <v>20</v>
      </c>
      <c r="P241" s="15" t="s">
        <v>344</v>
      </c>
      <c r="Q241" s="21"/>
      <c r="R241" s="21"/>
    </row>
    <row r="242" spans="1:18" ht="30.75" customHeight="1" x14ac:dyDescent="0.25">
      <c r="A242" s="8">
        <v>2021</v>
      </c>
      <c r="B242" s="8" t="s">
        <v>66</v>
      </c>
      <c r="C242" s="15" t="s">
        <v>130</v>
      </c>
      <c r="D242" s="8" t="s">
        <v>12</v>
      </c>
      <c r="E242" s="8"/>
      <c r="F242" s="51" t="s">
        <v>933</v>
      </c>
      <c r="G242" s="14" t="s">
        <v>927</v>
      </c>
      <c r="H242" s="42" t="s">
        <v>944</v>
      </c>
      <c r="I242" s="8" t="s">
        <v>132</v>
      </c>
      <c r="J242" s="89">
        <v>177600</v>
      </c>
      <c r="K242" s="22">
        <f>138544/1.12</f>
        <v>123699.99999999999</v>
      </c>
      <c r="L242" s="22">
        <f>138544/1.12</f>
        <v>123699.99999999999</v>
      </c>
      <c r="M242" s="23">
        <v>44497</v>
      </c>
      <c r="N242" s="18">
        <v>44504</v>
      </c>
      <c r="O242" s="8" t="s">
        <v>20</v>
      </c>
      <c r="P242" s="15" t="s">
        <v>344</v>
      </c>
      <c r="Q242" s="21"/>
      <c r="R242" s="21"/>
    </row>
    <row r="243" spans="1:18" ht="30.75" customHeight="1" x14ac:dyDescent="0.25">
      <c r="A243" s="8">
        <v>2021</v>
      </c>
      <c r="B243" s="8" t="s">
        <v>66</v>
      </c>
      <c r="C243" s="15" t="s">
        <v>130</v>
      </c>
      <c r="D243" s="8" t="s">
        <v>12</v>
      </c>
      <c r="E243" s="8"/>
      <c r="F243" s="51" t="s">
        <v>933</v>
      </c>
      <c r="G243" s="14" t="s">
        <v>928</v>
      </c>
      <c r="H243" s="42" t="s">
        <v>945</v>
      </c>
      <c r="I243" s="8" t="s">
        <v>132</v>
      </c>
      <c r="J243" s="89">
        <v>64800</v>
      </c>
      <c r="K243" s="22">
        <f>56448/1.12</f>
        <v>50399.999999999993</v>
      </c>
      <c r="L243" s="22">
        <f>56448/1.12</f>
        <v>50399.999999999993</v>
      </c>
      <c r="M243" s="23">
        <v>44497</v>
      </c>
      <c r="N243" s="18">
        <v>44504</v>
      </c>
      <c r="O243" s="8" t="s">
        <v>20</v>
      </c>
      <c r="P243" s="15" t="s">
        <v>344</v>
      </c>
      <c r="Q243" s="21"/>
      <c r="R243" s="21"/>
    </row>
    <row r="244" spans="1:18" ht="30.75" customHeight="1" x14ac:dyDescent="0.25">
      <c r="A244" s="8">
        <v>2021</v>
      </c>
      <c r="B244" s="8" t="s">
        <v>66</v>
      </c>
      <c r="C244" s="15" t="s">
        <v>130</v>
      </c>
      <c r="D244" s="8" t="s">
        <v>12</v>
      </c>
      <c r="E244" s="8"/>
      <c r="F244" s="51" t="s">
        <v>933</v>
      </c>
      <c r="G244" s="14" t="s">
        <v>929</v>
      </c>
      <c r="H244" s="42" t="s">
        <v>946</v>
      </c>
      <c r="I244" s="8" t="s">
        <v>132</v>
      </c>
      <c r="J244" s="89">
        <v>23480</v>
      </c>
      <c r="K244" s="22">
        <f>19747.84/1.12</f>
        <v>17632</v>
      </c>
      <c r="L244" s="22">
        <f>19747.84/1.12</f>
        <v>17632</v>
      </c>
      <c r="M244" s="23">
        <v>44497</v>
      </c>
      <c r="N244" s="18">
        <v>44504</v>
      </c>
      <c r="O244" s="8" t="s">
        <v>20</v>
      </c>
      <c r="P244" s="15" t="s">
        <v>344</v>
      </c>
      <c r="Q244" s="21"/>
      <c r="R244" s="21"/>
    </row>
    <row r="245" spans="1:18" ht="30.75" customHeight="1" x14ac:dyDescent="0.25">
      <c r="A245" s="8">
        <v>2021</v>
      </c>
      <c r="B245" s="8" t="s">
        <v>66</v>
      </c>
      <c r="C245" s="15" t="s">
        <v>130</v>
      </c>
      <c r="D245" s="8" t="s">
        <v>12</v>
      </c>
      <c r="E245" s="8"/>
      <c r="F245" s="51" t="s">
        <v>933</v>
      </c>
      <c r="G245" s="14" t="s">
        <v>930</v>
      </c>
      <c r="H245" s="42" t="s">
        <v>947</v>
      </c>
      <c r="I245" s="8" t="s">
        <v>132</v>
      </c>
      <c r="J245" s="89">
        <v>23415</v>
      </c>
      <c r="K245" s="22">
        <f>19880/1.12</f>
        <v>17750</v>
      </c>
      <c r="L245" s="22">
        <f>19880/1.12</f>
        <v>17750</v>
      </c>
      <c r="M245" s="23">
        <v>44497</v>
      </c>
      <c r="N245" s="18">
        <v>44504</v>
      </c>
      <c r="O245" s="8" t="s">
        <v>20</v>
      </c>
      <c r="P245" s="15" t="s">
        <v>344</v>
      </c>
      <c r="Q245" s="21"/>
      <c r="R245" s="21"/>
    </row>
    <row r="246" spans="1:18" ht="30.75" customHeight="1" x14ac:dyDescent="0.25">
      <c r="A246" s="8">
        <v>2021</v>
      </c>
      <c r="B246" s="8" t="s">
        <v>66</v>
      </c>
      <c r="C246" s="15" t="s">
        <v>130</v>
      </c>
      <c r="D246" s="8" t="s">
        <v>12</v>
      </c>
      <c r="E246" s="8"/>
      <c r="F246" s="51" t="s">
        <v>933</v>
      </c>
      <c r="G246" s="14" t="s">
        <v>931</v>
      </c>
      <c r="H246" s="42" t="s">
        <v>948</v>
      </c>
      <c r="I246" s="8" t="s">
        <v>132</v>
      </c>
      <c r="J246" s="89">
        <v>18328</v>
      </c>
      <c r="K246" s="22">
        <f>15594.88/1.12</f>
        <v>13923.999999999998</v>
      </c>
      <c r="L246" s="22">
        <f>15594.88/1.12</f>
        <v>13923.999999999998</v>
      </c>
      <c r="M246" s="23">
        <v>44497</v>
      </c>
      <c r="N246" s="18">
        <v>44504</v>
      </c>
      <c r="O246" s="8" t="s">
        <v>20</v>
      </c>
      <c r="P246" s="15" t="s">
        <v>344</v>
      </c>
      <c r="Q246" s="21"/>
      <c r="R246" s="21"/>
    </row>
    <row r="247" spans="1:18" ht="30.75" hidden="1" customHeight="1" x14ac:dyDescent="0.25">
      <c r="A247" s="8">
        <v>2021</v>
      </c>
      <c r="B247" s="8" t="s">
        <v>66</v>
      </c>
      <c r="C247" s="15" t="s">
        <v>187</v>
      </c>
      <c r="D247" s="8" t="s">
        <v>11</v>
      </c>
      <c r="E247" s="8">
        <v>1</v>
      </c>
      <c r="F247" s="51" t="s">
        <v>950</v>
      </c>
      <c r="G247" s="14"/>
      <c r="H247" s="42" t="s">
        <v>957</v>
      </c>
      <c r="I247" s="188" t="s">
        <v>282</v>
      </c>
      <c r="J247" s="89">
        <v>806877.22</v>
      </c>
      <c r="K247" s="168">
        <v>806877.22</v>
      </c>
      <c r="L247" s="22"/>
      <c r="M247" s="23">
        <v>44504</v>
      </c>
      <c r="N247" s="18"/>
      <c r="O247" s="8" t="s">
        <v>29</v>
      </c>
      <c r="P247" s="15" t="s">
        <v>980</v>
      </c>
      <c r="Q247" s="21" t="s">
        <v>242</v>
      </c>
      <c r="R247" s="21" t="s">
        <v>238</v>
      </c>
    </row>
    <row r="248" spans="1:18" ht="30.75" customHeight="1" x14ac:dyDescent="0.25">
      <c r="A248" s="8">
        <v>2021</v>
      </c>
      <c r="B248" s="8" t="s">
        <v>162</v>
      </c>
      <c r="C248" s="15" t="s">
        <v>163</v>
      </c>
      <c r="D248" s="8" t="s">
        <v>164</v>
      </c>
      <c r="E248" s="8">
        <v>1</v>
      </c>
      <c r="F248" s="51" t="s">
        <v>951</v>
      </c>
      <c r="G248" s="14"/>
      <c r="H248" s="42" t="s">
        <v>958</v>
      </c>
      <c r="I248" s="8" t="s">
        <v>132</v>
      </c>
      <c r="J248" s="89">
        <v>63986</v>
      </c>
      <c r="K248" s="22">
        <v>63986</v>
      </c>
      <c r="L248" s="22">
        <v>63500</v>
      </c>
      <c r="M248" s="23">
        <v>44504</v>
      </c>
      <c r="N248" s="18">
        <v>44525</v>
      </c>
      <c r="O248" s="8" t="s">
        <v>1099</v>
      </c>
      <c r="P248" s="15"/>
      <c r="Q248" s="21"/>
      <c r="R248" s="21"/>
    </row>
    <row r="249" spans="1:18" ht="30.75" customHeight="1" x14ac:dyDescent="0.25">
      <c r="A249" s="8">
        <v>2021</v>
      </c>
      <c r="B249" s="8" t="s">
        <v>156</v>
      </c>
      <c r="C249" s="15" t="s">
        <v>187</v>
      </c>
      <c r="D249" s="8" t="s">
        <v>11</v>
      </c>
      <c r="E249" s="8">
        <v>1</v>
      </c>
      <c r="F249" s="51" t="s">
        <v>952</v>
      </c>
      <c r="G249" s="14"/>
      <c r="H249" s="10" t="s">
        <v>959</v>
      </c>
      <c r="I249" s="188" t="s">
        <v>188</v>
      </c>
      <c r="J249" s="89">
        <v>907656.99</v>
      </c>
      <c r="K249" s="168">
        <v>907656.99</v>
      </c>
      <c r="L249" s="22">
        <v>672158</v>
      </c>
      <c r="M249" s="189">
        <v>44504</v>
      </c>
      <c r="N249" s="18">
        <v>44553</v>
      </c>
      <c r="O249" s="8" t="s">
        <v>83</v>
      </c>
      <c r="P249" s="15" t="s">
        <v>982</v>
      </c>
      <c r="Q249" s="21" t="s">
        <v>249</v>
      </c>
      <c r="R249" s="21" t="s">
        <v>983</v>
      </c>
    </row>
    <row r="250" spans="1:18" ht="30.75" customHeight="1" x14ac:dyDescent="0.25">
      <c r="A250" s="8">
        <v>2021</v>
      </c>
      <c r="B250" s="8" t="s">
        <v>66</v>
      </c>
      <c r="C250" s="15" t="s">
        <v>187</v>
      </c>
      <c r="D250" s="8" t="s">
        <v>11</v>
      </c>
      <c r="E250" s="8">
        <v>1</v>
      </c>
      <c r="F250" s="51" t="s">
        <v>953</v>
      </c>
      <c r="G250" s="14"/>
      <c r="H250" s="42" t="s">
        <v>960</v>
      </c>
      <c r="I250" s="188" t="s">
        <v>188</v>
      </c>
      <c r="J250" s="89">
        <v>20697.2</v>
      </c>
      <c r="K250" s="89">
        <v>20615.599999999999</v>
      </c>
      <c r="L250" s="22">
        <v>19373.02</v>
      </c>
      <c r="M250" s="189">
        <v>44505</v>
      </c>
      <c r="N250" s="18">
        <v>44551</v>
      </c>
      <c r="O250" s="8" t="s">
        <v>31</v>
      </c>
      <c r="P250" s="15" t="s">
        <v>239</v>
      </c>
      <c r="Q250" s="21"/>
      <c r="R250" s="21"/>
    </row>
    <row r="251" spans="1:18" ht="30.75" customHeight="1" x14ac:dyDescent="0.25">
      <c r="A251" s="8">
        <v>2021</v>
      </c>
      <c r="B251" s="8" t="s">
        <v>66</v>
      </c>
      <c r="C251" s="15" t="s">
        <v>187</v>
      </c>
      <c r="D251" s="8" t="s">
        <v>11</v>
      </c>
      <c r="E251" s="8">
        <v>1</v>
      </c>
      <c r="F251" s="51" t="s">
        <v>955</v>
      </c>
      <c r="G251" s="14"/>
      <c r="H251" s="42" t="s">
        <v>271</v>
      </c>
      <c r="I251" s="188" t="s">
        <v>188</v>
      </c>
      <c r="J251" s="89">
        <v>614956.44999999995</v>
      </c>
      <c r="K251" s="168">
        <v>614956.44999999995</v>
      </c>
      <c r="L251" s="22">
        <v>506645</v>
      </c>
      <c r="M251" s="189">
        <v>44505</v>
      </c>
      <c r="N251" s="18">
        <v>44567</v>
      </c>
      <c r="O251" s="8" t="s">
        <v>20</v>
      </c>
      <c r="P251" s="15" t="s">
        <v>793</v>
      </c>
      <c r="Q251" s="21" t="s">
        <v>206</v>
      </c>
      <c r="R251" s="21" t="s">
        <v>553</v>
      </c>
    </row>
    <row r="252" spans="1:18" ht="30.75" customHeight="1" x14ac:dyDescent="0.25">
      <c r="A252" s="8">
        <v>2021</v>
      </c>
      <c r="B252" s="8" t="s">
        <v>66</v>
      </c>
      <c r="C252" s="15" t="s">
        <v>184</v>
      </c>
      <c r="D252" s="8" t="s">
        <v>1225</v>
      </c>
      <c r="E252" s="8">
        <v>1</v>
      </c>
      <c r="F252" s="51" t="s">
        <v>956</v>
      </c>
      <c r="G252" s="14"/>
      <c r="H252" s="42" t="s">
        <v>962</v>
      </c>
      <c r="I252" s="8" t="s">
        <v>132</v>
      </c>
      <c r="J252" s="22">
        <v>2397901.58</v>
      </c>
      <c r="K252" s="22">
        <v>2397901.58</v>
      </c>
      <c r="L252" s="22">
        <v>2397901.58</v>
      </c>
      <c r="M252" s="23">
        <v>44505</v>
      </c>
      <c r="N252" s="18">
        <v>44529</v>
      </c>
      <c r="O252" s="8" t="s">
        <v>20</v>
      </c>
      <c r="P252" s="15"/>
      <c r="Q252" s="21"/>
      <c r="R252" s="21"/>
    </row>
    <row r="253" spans="1:18" ht="30.75" customHeight="1" x14ac:dyDescent="0.25">
      <c r="A253" s="8">
        <v>2021</v>
      </c>
      <c r="B253" s="8" t="s">
        <v>66</v>
      </c>
      <c r="C253" s="15" t="s">
        <v>187</v>
      </c>
      <c r="D253" s="8" t="s">
        <v>11</v>
      </c>
      <c r="E253" s="8">
        <v>1</v>
      </c>
      <c r="F253" s="51" t="s">
        <v>963</v>
      </c>
      <c r="G253" s="14"/>
      <c r="H253" s="42" t="s">
        <v>964</v>
      </c>
      <c r="I253" s="188" t="s">
        <v>188</v>
      </c>
      <c r="J253" s="22">
        <v>31925</v>
      </c>
      <c r="K253" s="24">
        <v>31925</v>
      </c>
      <c r="L253" s="22">
        <v>23838</v>
      </c>
      <c r="M253" s="189">
        <v>44509</v>
      </c>
      <c r="N253" s="18">
        <v>44557</v>
      </c>
      <c r="O253" s="8" t="s">
        <v>681</v>
      </c>
      <c r="P253" s="15" t="s">
        <v>173</v>
      </c>
      <c r="Q253" s="21"/>
      <c r="R253" s="21"/>
    </row>
    <row r="254" spans="1:18" ht="30.75" customHeight="1" x14ac:dyDescent="0.25">
      <c r="A254" s="8">
        <v>2021</v>
      </c>
      <c r="B254" s="8" t="s">
        <v>66</v>
      </c>
      <c r="C254" s="15" t="s">
        <v>187</v>
      </c>
      <c r="D254" s="8" t="s">
        <v>11</v>
      </c>
      <c r="E254" s="8">
        <v>1</v>
      </c>
      <c r="F254" s="51" t="s">
        <v>965</v>
      </c>
      <c r="G254" s="14"/>
      <c r="H254" s="42" t="s">
        <v>976</v>
      </c>
      <c r="I254" s="188" t="s">
        <v>188</v>
      </c>
      <c r="J254" s="22">
        <v>36000</v>
      </c>
      <c r="K254" s="22">
        <v>22500</v>
      </c>
      <c r="L254" s="22">
        <v>14990</v>
      </c>
      <c r="M254" s="189">
        <v>44510</v>
      </c>
      <c r="N254" s="18">
        <v>44560</v>
      </c>
      <c r="O254" s="8" t="s">
        <v>83</v>
      </c>
      <c r="P254" s="15" t="s">
        <v>173</v>
      </c>
      <c r="Q254" s="21"/>
      <c r="R254" s="21"/>
    </row>
    <row r="255" spans="1:18" ht="30.75" hidden="1" customHeight="1" x14ac:dyDescent="0.25">
      <c r="A255" s="8">
        <v>2021</v>
      </c>
      <c r="B255" s="8" t="s">
        <v>66</v>
      </c>
      <c r="C255" s="15" t="s">
        <v>187</v>
      </c>
      <c r="D255" s="8" t="s">
        <v>11</v>
      </c>
      <c r="E255" s="8">
        <v>1</v>
      </c>
      <c r="F255" s="51" t="s">
        <v>966</v>
      </c>
      <c r="G255" s="14"/>
      <c r="H255" s="42" t="s">
        <v>977</v>
      </c>
      <c r="I255" s="188" t="s">
        <v>178</v>
      </c>
      <c r="J255" s="22"/>
      <c r="K255" s="24"/>
      <c r="L255" s="22"/>
      <c r="M255" s="23">
        <v>44510</v>
      </c>
      <c r="N255" s="18"/>
      <c r="O255" s="8" t="s">
        <v>31</v>
      </c>
      <c r="P255" s="15" t="s">
        <v>978</v>
      </c>
      <c r="Q255" s="21" t="s">
        <v>979</v>
      </c>
      <c r="R255" s="21" t="s">
        <v>980</v>
      </c>
    </row>
    <row r="256" spans="1:18" ht="30.75" customHeight="1" x14ac:dyDescent="0.25">
      <c r="A256" s="8">
        <v>2021</v>
      </c>
      <c r="B256" s="8" t="s">
        <v>156</v>
      </c>
      <c r="C256" s="15" t="s">
        <v>187</v>
      </c>
      <c r="D256" s="8" t="s">
        <v>11</v>
      </c>
      <c r="E256" s="8">
        <v>1</v>
      </c>
      <c r="F256" s="51" t="s">
        <v>967</v>
      </c>
      <c r="G256" s="14"/>
      <c r="H256" s="42" t="s">
        <v>981</v>
      </c>
      <c r="I256" s="188" t="s">
        <v>188</v>
      </c>
      <c r="J256" s="22">
        <v>881824.14</v>
      </c>
      <c r="K256" s="24">
        <v>881824.14</v>
      </c>
      <c r="L256" s="22">
        <v>679999</v>
      </c>
      <c r="M256" s="23">
        <v>44509</v>
      </c>
      <c r="N256" s="18">
        <v>44586</v>
      </c>
      <c r="O256" s="8" t="s">
        <v>59</v>
      </c>
      <c r="P256" s="15" t="s">
        <v>982</v>
      </c>
      <c r="Q256" s="21" t="s">
        <v>249</v>
      </c>
      <c r="R256" s="21" t="s">
        <v>983</v>
      </c>
    </row>
    <row r="257" spans="1:18" ht="30.75" customHeight="1" x14ac:dyDescent="0.25">
      <c r="A257" s="8">
        <v>2021</v>
      </c>
      <c r="B257" s="8" t="s">
        <v>156</v>
      </c>
      <c r="C257" s="15" t="s">
        <v>187</v>
      </c>
      <c r="D257" s="8" t="s">
        <v>11</v>
      </c>
      <c r="E257" s="8">
        <v>1</v>
      </c>
      <c r="F257" s="51" t="s">
        <v>968</v>
      </c>
      <c r="G257" s="14"/>
      <c r="H257" s="42" t="s">
        <v>984</v>
      </c>
      <c r="I257" s="188" t="s">
        <v>188</v>
      </c>
      <c r="J257" s="22">
        <v>901118.95</v>
      </c>
      <c r="K257" s="24">
        <v>901118.95</v>
      </c>
      <c r="L257" s="22">
        <v>683780</v>
      </c>
      <c r="M257" s="23">
        <v>44510</v>
      </c>
      <c r="N257" s="18">
        <v>44586</v>
      </c>
      <c r="O257" s="8" t="s">
        <v>20</v>
      </c>
      <c r="P257" s="15" t="s">
        <v>982</v>
      </c>
      <c r="Q257" s="21" t="s">
        <v>249</v>
      </c>
      <c r="R257" s="21" t="s">
        <v>983</v>
      </c>
    </row>
    <row r="258" spans="1:18" ht="30.75" hidden="1" customHeight="1" x14ac:dyDescent="0.25">
      <c r="A258" s="8">
        <v>2021</v>
      </c>
      <c r="B258" s="8" t="s">
        <v>156</v>
      </c>
      <c r="C258" s="15" t="s">
        <v>187</v>
      </c>
      <c r="D258" s="8" t="s">
        <v>11</v>
      </c>
      <c r="E258" s="8">
        <v>1</v>
      </c>
      <c r="F258" s="51" t="s">
        <v>969</v>
      </c>
      <c r="G258" s="14"/>
      <c r="H258" s="10" t="s">
        <v>985</v>
      </c>
      <c r="I258" s="188" t="s">
        <v>282</v>
      </c>
      <c r="J258" s="22">
        <v>888962.47</v>
      </c>
      <c r="K258" s="24">
        <v>888962.47</v>
      </c>
      <c r="L258" s="22"/>
      <c r="M258" s="23">
        <v>44509</v>
      </c>
      <c r="N258" s="18"/>
      <c r="O258" s="8" t="s">
        <v>31</v>
      </c>
      <c r="P258" s="15" t="s">
        <v>982</v>
      </c>
      <c r="Q258" s="21" t="s">
        <v>249</v>
      </c>
      <c r="R258" s="21" t="s">
        <v>983</v>
      </c>
    </row>
    <row r="259" spans="1:18" ht="30.75" customHeight="1" x14ac:dyDescent="0.25">
      <c r="A259" s="8">
        <v>2021</v>
      </c>
      <c r="B259" s="8" t="s">
        <v>66</v>
      </c>
      <c r="C259" s="15" t="s">
        <v>187</v>
      </c>
      <c r="D259" s="8" t="s">
        <v>11</v>
      </c>
      <c r="E259" s="8">
        <v>1</v>
      </c>
      <c r="F259" s="51" t="s">
        <v>970</v>
      </c>
      <c r="G259" s="14"/>
      <c r="H259" s="42" t="s">
        <v>986</v>
      </c>
      <c r="I259" s="188" t="s">
        <v>188</v>
      </c>
      <c r="J259" s="22">
        <v>16253.05</v>
      </c>
      <c r="K259" s="22">
        <v>13557.19</v>
      </c>
      <c r="L259" s="22">
        <v>13350</v>
      </c>
      <c r="M259" s="189">
        <v>44508</v>
      </c>
      <c r="N259" s="18">
        <v>44553</v>
      </c>
      <c r="O259" s="8" t="s">
        <v>20</v>
      </c>
      <c r="P259" s="15" t="s">
        <v>553</v>
      </c>
      <c r="Q259" s="21"/>
      <c r="R259" s="21"/>
    </row>
    <row r="260" spans="1:18" ht="30.75" hidden="1" customHeight="1" x14ac:dyDescent="0.25">
      <c r="A260" s="8">
        <v>2021</v>
      </c>
      <c r="B260" s="8" t="s">
        <v>66</v>
      </c>
      <c r="C260" s="15" t="s">
        <v>187</v>
      </c>
      <c r="D260" s="8" t="s">
        <v>11</v>
      </c>
      <c r="E260" s="8">
        <v>1</v>
      </c>
      <c r="F260" s="51" t="s">
        <v>954</v>
      </c>
      <c r="G260" s="14"/>
      <c r="H260" s="42" t="s">
        <v>961</v>
      </c>
      <c r="I260" s="8" t="s">
        <v>282</v>
      </c>
      <c r="J260" s="22">
        <v>269400.32000000001</v>
      </c>
      <c r="K260" s="24">
        <v>269400.32000000001</v>
      </c>
      <c r="L260" s="22"/>
      <c r="M260" s="23">
        <v>44505</v>
      </c>
      <c r="N260" s="18"/>
      <c r="O260" s="8" t="s">
        <v>20</v>
      </c>
      <c r="P260" s="15" t="s">
        <v>791</v>
      </c>
      <c r="Q260" s="21" t="s">
        <v>204</v>
      </c>
      <c r="R260" s="21" t="s">
        <v>205</v>
      </c>
    </row>
    <row r="261" spans="1:18" ht="30.75" customHeight="1" x14ac:dyDescent="0.25">
      <c r="A261" s="8">
        <v>2021</v>
      </c>
      <c r="B261" s="8" t="s">
        <v>66</v>
      </c>
      <c r="C261" s="15" t="s">
        <v>187</v>
      </c>
      <c r="D261" s="8" t="s">
        <v>11</v>
      </c>
      <c r="E261" s="8">
        <v>1</v>
      </c>
      <c r="F261" s="51" t="s">
        <v>1029</v>
      </c>
      <c r="G261" s="14"/>
      <c r="H261" s="42" t="s">
        <v>199</v>
      </c>
      <c r="I261" s="188" t="s">
        <v>188</v>
      </c>
      <c r="J261" s="22">
        <v>100000</v>
      </c>
      <c r="K261" s="22">
        <v>73717</v>
      </c>
      <c r="L261" s="22">
        <v>67065</v>
      </c>
      <c r="M261" s="189">
        <v>44509</v>
      </c>
      <c r="N261" s="191">
        <v>44557</v>
      </c>
      <c r="O261" s="8" t="s">
        <v>14</v>
      </c>
      <c r="P261" s="15" t="s">
        <v>793</v>
      </c>
      <c r="Q261" s="21" t="s">
        <v>1030</v>
      </c>
      <c r="R261" s="21" t="s">
        <v>1031</v>
      </c>
    </row>
    <row r="262" spans="1:18" ht="30.75" hidden="1" customHeight="1" x14ac:dyDescent="0.25">
      <c r="A262" s="8">
        <v>2021</v>
      </c>
      <c r="B262" s="8" t="s">
        <v>156</v>
      </c>
      <c r="C262" s="15" t="s">
        <v>261</v>
      </c>
      <c r="D262" s="8" t="s">
        <v>262</v>
      </c>
      <c r="E262" s="188">
        <v>1</v>
      </c>
      <c r="F262" s="52" t="s">
        <v>971</v>
      </c>
      <c r="G262" s="14"/>
      <c r="H262" s="42" t="s">
        <v>263</v>
      </c>
      <c r="I262" s="8" t="s">
        <v>282</v>
      </c>
      <c r="J262" s="22">
        <v>26024773.600000001</v>
      </c>
      <c r="K262" s="22">
        <v>26024773.600000001</v>
      </c>
      <c r="L262" s="22"/>
      <c r="M262" s="23">
        <v>44511</v>
      </c>
      <c r="N262" s="18"/>
      <c r="O262" s="8" t="s">
        <v>21</v>
      </c>
      <c r="P262" s="15" t="s">
        <v>1220</v>
      </c>
      <c r="Q262" s="21" t="s">
        <v>1221</v>
      </c>
      <c r="R262" s="21" t="s">
        <v>1222</v>
      </c>
    </row>
    <row r="263" spans="1:18" ht="30.75" hidden="1" customHeight="1" x14ac:dyDescent="0.25">
      <c r="A263" s="8">
        <v>2021</v>
      </c>
      <c r="B263" s="8" t="s">
        <v>156</v>
      </c>
      <c r="C263" s="15" t="s">
        <v>181</v>
      </c>
      <c r="D263" s="8" t="s">
        <v>182</v>
      </c>
      <c r="E263" s="8">
        <v>1</v>
      </c>
      <c r="F263" s="51" t="s">
        <v>972</v>
      </c>
      <c r="G263" s="14"/>
      <c r="H263" s="42" t="s">
        <v>291</v>
      </c>
      <c r="I263" s="188" t="s">
        <v>282</v>
      </c>
      <c r="J263" s="22">
        <v>1969053.07</v>
      </c>
      <c r="K263" s="22">
        <v>1969053.07</v>
      </c>
      <c r="L263" s="22"/>
      <c r="M263" s="189">
        <v>44510</v>
      </c>
      <c r="N263" s="18"/>
      <c r="O263" s="8" t="s">
        <v>1099</v>
      </c>
      <c r="P263" s="15" t="s">
        <v>987</v>
      </c>
      <c r="Q263" s="21" t="s">
        <v>988</v>
      </c>
      <c r="R263" s="21" t="s">
        <v>989</v>
      </c>
    </row>
    <row r="264" spans="1:18" ht="30.75" hidden="1" customHeight="1" x14ac:dyDescent="0.25">
      <c r="A264" s="8">
        <v>2021</v>
      </c>
      <c r="B264" s="8" t="s">
        <v>93</v>
      </c>
      <c r="C264" s="15" t="s">
        <v>181</v>
      </c>
      <c r="D264" s="8" t="s">
        <v>182</v>
      </c>
      <c r="E264" s="8">
        <v>1</v>
      </c>
      <c r="F264" s="51" t="s">
        <v>973</v>
      </c>
      <c r="G264" s="14"/>
      <c r="H264" s="42" t="s">
        <v>73</v>
      </c>
      <c r="I264" s="8" t="s">
        <v>282</v>
      </c>
      <c r="J264" s="22">
        <v>4690986.63</v>
      </c>
      <c r="K264" s="22">
        <v>4690986.63</v>
      </c>
      <c r="L264" s="22"/>
      <c r="M264" s="23">
        <v>44510</v>
      </c>
      <c r="N264" s="18"/>
      <c r="O264" s="8" t="s">
        <v>681</v>
      </c>
      <c r="P264" s="15" t="s">
        <v>990</v>
      </c>
      <c r="Q264" s="21" t="s">
        <v>991</v>
      </c>
      <c r="R264" s="21" t="s">
        <v>992</v>
      </c>
    </row>
    <row r="265" spans="1:18" ht="30.75" hidden="1" customHeight="1" x14ac:dyDescent="0.25">
      <c r="A265" s="8">
        <v>2021</v>
      </c>
      <c r="B265" s="8" t="s">
        <v>156</v>
      </c>
      <c r="C265" s="15" t="s">
        <v>226</v>
      </c>
      <c r="D265" s="8" t="s">
        <v>227</v>
      </c>
      <c r="E265" s="8">
        <v>1</v>
      </c>
      <c r="F265" s="52" t="s">
        <v>949</v>
      </c>
      <c r="G265" s="14"/>
      <c r="H265" s="42" t="s">
        <v>715</v>
      </c>
      <c r="I265" s="188" t="s">
        <v>178</v>
      </c>
      <c r="J265" s="22"/>
      <c r="K265" s="22"/>
      <c r="L265" s="22"/>
      <c r="M265" s="189">
        <v>44504</v>
      </c>
      <c r="N265" s="18">
        <v>44559</v>
      </c>
      <c r="O265" s="8" t="s">
        <v>20</v>
      </c>
      <c r="P265" s="15" t="s">
        <v>724</v>
      </c>
      <c r="Q265" s="21"/>
      <c r="R265" s="21"/>
    </row>
    <row r="266" spans="1:18" ht="30.75" hidden="1" customHeight="1" x14ac:dyDescent="0.25">
      <c r="A266" s="8">
        <v>2021</v>
      </c>
      <c r="B266" s="8" t="s">
        <v>93</v>
      </c>
      <c r="C266" s="15" t="s">
        <v>168</v>
      </c>
      <c r="D266" s="8" t="s">
        <v>177</v>
      </c>
      <c r="E266" s="8">
        <v>1</v>
      </c>
      <c r="F266" s="51" t="s">
        <v>974</v>
      </c>
      <c r="G266" s="14"/>
      <c r="H266" s="42" t="s">
        <v>993</v>
      </c>
      <c r="I266" s="188" t="s">
        <v>282</v>
      </c>
      <c r="J266" s="22">
        <v>220228</v>
      </c>
      <c r="K266" s="22">
        <v>220228</v>
      </c>
      <c r="L266" s="22"/>
      <c r="M266" s="23">
        <v>44509</v>
      </c>
      <c r="N266" s="18"/>
      <c r="O266" s="8" t="s">
        <v>83</v>
      </c>
      <c r="P266" s="15" t="s">
        <v>208</v>
      </c>
      <c r="Q266" s="21" t="s">
        <v>994</v>
      </c>
      <c r="R266" s="21" t="s">
        <v>995</v>
      </c>
    </row>
    <row r="267" spans="1:18" ht="30.75" customHeight="1" x14ac:dyDescent="0.25">
      <c r="A267" s="8">
        <v>2021</v>
      </c>
      <c r="B267" s="8" t="s">
        <v>162</v>
      </c>
      <c r="C267" s="15" t="s">
        <v>163</v>
      </c>
      <c r="D267" s="8" t="s">
        <v>164</v>
      </c>
      <c r="E267" s="8">
        <v>1</v>
      </c>
      <c r="F267" s="51" t="s">
        <v>975</v>
      </c>
      <c r="G267" s="14"/>
      <c r="H267" s="42" t="s">
        <v>996</v>
      </c>
      <c r="I267" s="8" t="s">
        <v>132</v>
      </c>
      <c r="J267" s="22">
        <v>62124.76</v>
      </c>
      <c r="K267" s="22">
        <v>62124.76</v>
      </c>
      <c r="L267" s="22">
        <v>62124.76</v>
      </c>
      <c r="M267" s="23">
        <v>44508</v>
      </c>
      <c r="N267" s="18">
        <v>44531</v>
      </c>
      <c r="O267" s="8" t="s">
        <v>59</v>
      </c>
      <c r="P267" s="15" t="s">
        <v>997</v>
      </c>
      <c r="Q267" s="21"/>
      <c r="R267" s="21"/>
    </row>
    <row r="268" spans="1:18" ht="30.75" customHeight="1" x14ac:dyDescent="0.25">
      <c r="A268" s="8">
        <v>2021</v>
      </c>
      <c r="B268" s="8" t="s">
        <v>66</v>
      </c>
      <c r="C268" s="15" t="s">
        <v>130</v>
      </c>
      <c r="D268" s="8" t="s">
        <v>12</v>
      </c>
      <c r="E268" s="8">
        <v>1</v>
      </c>
      <c r="F268" s="51" t="s">
        <v>1000</v>
      </c>
      <c r="G268" s="14" t="s">
        <v>998</v>
      </c>
      <c r="H268" s="42" t="s">
        <v>999</v>
      </c>
      <c r="I268" s="8" t="s">
        <v>132</v>
      </c>
      <c r="J268" s="89">
        <v>548</v>
      </c>
      <c r="K268" s="22">
        <v>359.8</v>
      </c>
      <c r="L268" s="11">
        <v>359.8</v>
      </c>
      <c r="M268" s="23">
        <v>44505</v>
      </c>
      <c r="N268" s="18">
        <v>44509</v>
      </c>
      <c r="O268" s="8" t="s">
        <v>31</v>
      </c>
      <c r="P268" s="15" t="s">
        <v>344</v>
      </c>
      <c r="Q268" s="21"/>
      <c r="R268" s="21"/>
    </row>
    <row r="269" spans="1:18" ht="30.75" hidden="1" customHeight="1" x14ac:dyDescent="0.25">
      <c r="A269" s="8">
        <v>2021</v>
      </c>
      <c r="B269" s="8" t="s">
        <v>93</v>
      </c>
      <c r="C269" s="15" t="s">
        <v>181</v>
      </c>
      <c r="D269" s="8" t="s">
        <v>182</v>
      </c>
      <c r="E269" s="8">
        <v>1</v>
      </c>
      <c r="F269" s="51" t="s">
        <v>1021</v>
      </c>
      <c r="G269" s="14"/>
      <c r="H269" s="10" t="s">
        <v>284</v>
      </c>
      <c r="I269" s="188" t="s">
        <v>282</v>
      </c>
      <c r="J269" s="22">
        <v>4875868.55</v>
      </c>
      <c r="K269" s="22">
        <v>4875868.55</v>
      </c>
      <c r="L269" s="12"/>
      <c r="M269" s="23">
        <v>44511</v>
      </c>
      <c r="N269" s="21"/>
      <c r="O269" s="13" t="s">
        <v>83</v>
      </c>
      <c r="P269" s="21" t="s">
        <v>1032</v>
      </c>
      <c r="Q269" s="21" t="s">
        <v>1033</v>
      </c>
      <c r="R269" s="21" t="s">
        <v>1034</v>
      </c>
    </row>
    <row r="270" spans="1:18" ht="30.75" hidden="1" customHeight="1" x14ac:dyDescent="0.25">
      <c r="A270" s="8">
        <v>2021</v>
      </c>
      <c r="B270" s="8" t="s">
        <v>156</v>
      </c>
      <c r="C270" s="15" t="s">
        <v>187</v>
      </c>
      <c r="D270" s="8" t="s">
        <v>11</v>
      </c>
      <c r="E270" s="8">
        <v>1</v>
      </c>
      <c r="F270" s="51" t="s">
        <v>1022</v>
      </c>
      <c r="G270" s="14"/>
      <c r="H270" s="42" t="s">
        <v>1026</v>
      </c>
      <c r="I270" s="188" t="s">
        <v>282</v>
      </c>
      <c r="J270" s="89">
        <v>372400</v>
      </c>
      <c r="K270" s="22">
        <v>372400</v>
      </c>
      <c r="L270" s="12"/>
      <c r="M270" s="23">
        <v>44511</v>
      </c>
      <c r="N270" s="21"/>
      <c r="O270" s="13" t="s">
        <v>29</v>
      </c>
      <c r="P270" s="21" t="s">
        <v>214</v>
      </c>
      <c r="Q270" s="21" t="s">
        <v>242</v>
      </c>
      <c r="R270" s="21" t="s">
        <v>906</v>
      </c>
    </row>
    <row r="271" spans="1:18" ht="30.75" hidden="1" customHeight="1" x14ac:dyDescent="0.25">
      <c r="A271" s="8">
        <v>2021</v>
      </c>
      <c r="B271" s="8" t="s">
        <v>156</v>
      </c>
      <c r="C271" s="15" t="s">
        <v>168</v>
      </c>
      <c r="D271" s="8" t="s">
        <v>169</v>
      </c>
      <c r="E271" s="8">
        <v>1</v>
      </c>
      <c r="F271" s="51" t="s">
        <v>1023</v>
      </c>
      <c r="G271" s="14"/>
      <c r="H271" s="42" t="s">
        <v>1027</v>
      </c>
      <c r="I271" s="188" t="s">
        <v>282</v>
      </c>
      <c r="J271" s="89">
        <v>220228</v>
      </c>
      <c r="K271" s="22">
        <v>220228</v>
      </c>
      <c r="L271" s="12"/>
      <c r="M271" s="23">
        <v>44511</v>
      </c>
      <c r="N271" s="21"/>
      <c r="O271" s="13" t="s">
        <v>83</v>
      </c>
      <c r="P271" s="21" t="s">
        <v>208</v>
      </c>
      <c r="Q271" s="21" t="s">
        <v>994</v>
      </c>
      <c r="R271" s="21" t="s">
        <v>995</v>
      </c>
    </row>
    <row r="272" spans="1:18" ht="30.75" hidden="1" customHeight="1" x14ac:dyDescent="0.25">
      <c r="A272" s="8">
        <v>2021</v>
      </c>
      <c r="B272" s="8" t="s">
        <v>156</v>
      </c>
      <c r="C272" s="15" t="s">
        <v>174</v>
      </c>
      <c r="D272" s="8" t="s">
        <v>175</v>
      </c>
      <c r="E272" s="8">
        <v>1</v>
      </c>
      <c r="F272" s="51" t="s">
        <v>1024</v>
      </c>
      <c r="G272" s="14"/>
      <c r="H272" s="42" t="s">
        <v>1028</v>
      </c>
      <c r="I272" s="8" t="s">
        <v>267</v>
      </c>
      <c r="J272" s="89">
        <v>500000</v>
      </c>
      <c r="K272" s="22">
        <v>498131</v>
      </c>
      <c r="L272" s="12"/>
      <c r="M272" s="23">
        <v>44511</v>
      </c>
      <c r="N272" s="21"/>
      <c r="O272" s="8" t="s">
        <v>681</v>
      </c>
      <c r="P272" s="21" t="s">
        <v>255</v>
      </c>
      <c r="Q272" s="21" t="s">
        <v>254</v>
      </c>
      <c r="R272" s="21" t="s">
        <v>1035</v>
      </c>
    </row>
    <row r="273" spans="1:18" ht="30.75" hidden="1" customHeight="1" x14ac:dyDescent="0.25">
      <c r="A273" s="8">
        <v>2021</v>
      </c>
      <c r="B273" s="8" t="s">
        <v>156</v>
      </c>
      <c r="C273" s="15" t="s">
        <v>174</v>
      </c>
      <c r="D273" s="8" t="s">
        <v>175</v>
      </c>
      <c r="E273" s="8">
        <v>1</v>
      </c>
      <c r="F273" s="51" t="s">
        <v>1025</v>
      </c>
      <c r="G273" s="14"/>
      <c r="H273" s="42" t="s">
        <v>23</v>
      </c>
      <c r="I273" s="188" t="s">
        <v>282</v>
      </c>
      <c r="J273" s="22">
        <v>4878604.8</v>
      </c>
      <c r="K273" s="22">
        <v>4878604.8</v>
      </c>
      <c r="L273" s="12"/>
      <c r="M273" s="23">
        <v>44511</v>
      </c>
      <c r="N273" s="21"/>
      <c r="O273" s="13" t="s">
        <v>20</v>
      </c>
      <c r="P273" s="21" t="s">
        <v>728</v>
      </c>
      <c r="Q273" s="21" t="s">
        <v>378</v>
      </c>
      <c r="R273" s="21" t="s">
        <v>293</v>
      </c>
    </row>
    <row r="274" spans="1:18" ht="30.75" customHeight="1" x14ac:dyDescent="0.25">
      <c r="A274" s="8">
        <v>2021</v>
      </c>
      <c r="B274" s="8" t="s">
        <v>156</v>
      </c>
      <c r="C274" s="15" t="s">
        <v>187</v>
      </c>
      <c r="D274" s="8" t="s">
        <v>11</v>
      </c>
      <c r="E274" s="8">
        <v>1</v>
      </c>
      <c r="F274" s="51" t="s">
        <v>1036</v>
      </c>
      <c r="G274" s="14"/>
      <c r="H274" s="10" t="s">
        <v>1037</v>
      </c>
      <c r="I274" s="188" t="s">
        <v>188</v>
      </c>
      <c r="J274" s="89">
        <v>137400</v>
      </c>
      <c r="K274" s="168">
        <v>137400</v>
      </c>
      <c r="L274" s="11">
        <v>122158</v>
      </c>
      <c r="M274" s="23">
        <v>44515</v>
      </c>
      <c r="N274" s="18">
        <v>44567</v>
      </c>
      <c r="O274" s="8" t="s">
        <v>83</v>
      </c>
      <c r="P274" s="15" t="s">
        <v>217</v>
      </c>
      <c r="Q274" s="21" t="s">
        <v>212</v>
      </c>
      <c r="R274" s="21" t="s">
        <v>211</v>
      </c>
    </row>
    <row r="275" spans="1:18" ht="30.75" hidden="1" customHeight="1" x14ac:dyDescent="0.25">
      <c r="A275" s="8">
        <v>2021</v>
      </c>
      <c r="B275" s="8" t="s">
        <v>66</v>
      </c>
      <c r="C275" s="15" t="s">
        <v>187</v>
      </c>
      <c r="D275" s="8" t="s">
        <v>11</v>
      </c>
      <c r="E275" s="8">
        <v>1</v>
      </c>
      <c r="F275" s="51" t="s">
        <v>1038</v>
      </c>
      <c r="G275" s="14"/>
      <c r="H275" s="42" t="s">
        <v>1042</v>
      </c>
      <c r="I275" s="188" t="s">
        <v>292</v>
      </c>
      <c r="J275" s="89">
        <v>793300</v>
      </c>
      <c r="K275" s="168">
        <v>793300</v>
      </c>
      <c r="L275" s="11"/>
      <c r="M275" s="23">
        <v>44515</v>
      </c>
      <c r="N275" s="18"/>
      <c r="O275" s="8" t="s">
        <v>83</v>
      </c>
      <c r="P275" s="15" t="s">
        <v>217</v>
      </c>
      <c r="Q275" s="21" t="s">
        <v>212</v>
      </c>
      <c r="R275" s="21" t="s">
        <v>247</v>
      </c>
    </row>
    <row r="276" spans="1:18" ht="30.75" hidden="1" customHeight="1" x14ac:dyDescent="0.25">
      <c r="A276" s="8">
        <v>2021</v>
      </c>
      <c r="B276" s="8" t="s">
        <v>93</v>
      </c>
      <c r="C276" s="15" t="s">
        <v>176</v>
      </c>
      <c r="D276" s="8" t="s">
        <v>177</v>
      </c>
      <c r="E276" s="8">
        <v>1</v>
      </c>
      <c r="F276" s="51" t="s">
        <v>1039</v>
      </c>
      <c r="G276" s="14"/>
      <c r="H276" s="10" t="s">
        <v>1043</v>
      </c>
      <c r="I276" s="188" t="s">
        <v>282</v>
      </c>
      <c r="J276" s="22">
        <v>488213.18</v>
      </c>
      <c r="K276" s="22">
        <v>448213.18</v>
      </c>
      <c r="L276" s="11"/>
      <c r="M276" s="23">
        <v>44516</v>
      </c>
      <c r="N276" s="18"/>
      <c r="O276" s="8" t="s">
        <v>31</v>
      </c>
      <c r="P276" s="15"/>
      <c r="Q276" s="21"/>
      <c r="R276" s="21"/>
    </row>
    <row r="277" spans="1:18" ht="30.75" hidden="1" customHeight="1" x14ac:dyDescent="0.25">
      <c r="A277" s="8">
        <v>2021</v>
      </c>
      <c r="B277" s="8" t="s">
        <v>66</v>
      </c>
      <c r="C277" s="15" t="s">
        <v>187</v>
      </c>
      <c r="D277" s="8" t="s">
        <v>11</v>
      </c>
      <c r="E277" s="8">
        <v>1</v>
      </c>
      <c r="F277" s="51" t="s">
        <v>1040</v>
      </c>
      <c r="G277" s="14"/>
      <c r="H277" s="10" t="s">
        <v>1044</v>
      </c>
      <c r="I277" s="188" t="s">
        <v>282</v>
      </c>
      <c r="J277" s="89">
        <v>720000</v>
      </c>
      <c r="K277" s="168">
        <v>720000</v>
      </c>
      <c r="L277" s="11"/>
      <c r="M277" s="23">
        <v>44516</v>
      </c>
      <c r="N277" s="18"/>
      <c r="O277" s="8" t="s">
        <v>29</v>
      </c>
      <c r="P277" s="15"/>
      <c r="Q277" s="21"/>
      <c r="R277" s="21"/>
    </row>
    <row r="278" spans="1:18" ht="30.75" hidden="1" customHeight="1" x14ac:dyDescent="0.25">
      <c r="A278" s="8">
        <v>2021</v>
      </c>
      <c r="B278" s="8" t="s">
        <v>156</v>
      </c>
      <c r="C278" s="15" t="s">
        <v>187</v>
      </c>
      <c r="D278" s="8" t="s">
        <v>11</v>
      </c>
      <c r="E278" s="8">
        <v>1</v>
      </c>
      <c r="F278" s="51" t="s">
        <v>1041</v>
      </c>
      <c r="G278" s="14"/>
      <c r="H278" s="42" t="s">
        <v>1045</v>
      </c>
      <c r="I278" s="188" t="s">
        <v>282</v>
      </c>
      <c r="J278" s="89">
        <v>247138.49</v>
      </c>
      <c r="K278" s="168">
        <v>247138.49</v>
      </c>
      <c r="L278" s="11"/>
      <c r="M278" s="23">
        <v>44517</v>
      </c>
      <c r="N278" s="18"/>
      <c r="O278" s="8" t="s">
        <v>1219</v>
      </c>
      <c r="P278" s="15"/>
      <c r="Q278" s="21"/>
      <c r="R278" s="21"/>
    </row>
    <row r="279" spans="1:18" ht="30.75" customHeight="1" x14ac:dyDescent="0.25">
      <c r="A279" s="8">
        <v>2021</v>
      </c>
      <c r="B279" s="8" t="s">
        <v>66</v>
      </c>
      <c r="C279" s="15" t="s">
        <v>130</v>
      </c>
      <c r="D279" s="8" t="s">
        <v>12</v>
      </c>
      <c r="E279" s="8">
        <v>1</v>
      </c>
      <c r="F279" s="51" t="s">
        <v>1049</v>
      </c>
      <c r="G279" s="14" t="s">
        <v>1046</v>
      </c>
      <c r="H279" s="42" t="s">
        <v>141</v>
      </c>
      <c r="I279" s="8" t="s">
        <v>132</v>
      </c>
      <c r="J279" s="89">
        <v>39060</v>
      </c>
      <c r="K279" s="22">
        <v>38296.47</v>
      </c>
      <c r="L279" s="22">
        <v>38296.47</v>
      </c>
      <c r="M279" s="23">
        <v>44515</v>
      </c>
      <c r="N279" s="18">
        <v>44517</v>
      </c>
      <c r="O279" s="8" t="s">
        <v>65</v>
      </c>
      <c r="P279" s="15"/>
      <c r="Q279" s="21"/>
      <c r="R279" s="21"/>
    </row>
    <row r="280" spans="1:18" ht="30.75" customHeight="1" x14ac:dyDescent="0.25">
      <c r="A280" s="8">
        <v>2021</v>
      </c>
      <c r="B280" s="8" t="s">
        <v>66</v>
      </c>
      <c r="C280" s="15" t="s">
        <v>130</v>
      </c>
      <c r="D280" s="8" t="s">
        <v>12</v>
      </c>
      <c r="E280" s="8"/>
      <c r="F280" s="51" t="s">
        <v>1049</v>
      </c>
      <c r="G280" s="14" t="s">
        <v>1047</v>
      </c>
      <c r="H280" s="42" t="s">
        <v>142</v>
      </c>
      <c r="I280" s="8" t="s">
        <v>132</v>
      </c>
      <c r="J280" s="89">
        <v>11500</v>
      </c>
      <c r="K280" s="22">
        <v>11427.2</v>
      </c>
      <c r="L280" s="22">
        <v>11427.2</v>
      </c>
      <c r="M280" s="23">
        <v>44515</v>
      </c>
      <c r="N280" s="18">
        <v>44517</v>
      </c>
      <c r="O280" s="8" t="s">
        <v>65</v>
      </c>
      <c r="P280" s="15"/>
      <c r="Q280" s="21"/>
      <c r="R280" s="21"/>
    </row>
    <row r="281" spans="1:18" ht="30.75" customHeight="1" x14ac:dyDescent="0.25">
      <c r="A281" s="8">
        <v>2021</v>
      </c>
      <c r="B281" s="8" t="s">
        <v>66</v>
      </c>
      <c r="C281" s="15" t="s">
        <v>130</v>
      </c>
      <c r="D281" s="8" t="s">
        <v>12</v>
      </c>
      <c r="E281" s="8"/>
      <c r="F281" s="51" t="s">
        <v>1049</v>
      </c>
      <c r="G281" s="14" t="s">
        <v>1048</v>
      </c>
      <c r="H281" s="42" t="s">
        <v>143</v>
      </c>
      <c r="I281" s="8" t="s">
        <v>132</v>
      </c>
      <c r="J281" s="89">
        <v>11350</v>
      </c>
      <c r="K281" s="22">
        <v>11324.2</v>
      </c>
      <c r="L281" s="22">
        <v>11324.2</v>
      </c>
      <c r="M281" s="23">
        <v>44515</v>
      </c>
      <c r="N281" s="18">
        <v>44517</v>
      </c>
      <c r="O281" s="8" t="s">
        <v>65</v>
      </c>
      <c r="P281" s="15"/>
      <c r="Q281" s="21"/>
      <c r="R281" s="21"/>
    </row>
    <row r="282" spans="1:18" ht="30.75" hidden="1" customHeight="1" x14ac:dyDescent="0.25">
      <c r="A282" s="8">
        <v>2021</v>
      </c>
      <c r="B282" s="8" t="s">
        <v>66</v>
      </c>
      <c r="C282" s="15" t="s">
        <v>187</v>
      </c>
      <c r="D282" s="8" t="s">
        <v>11</v>
      </c>
      <c r="E282" s="8">
        <v>1</v>
      </c>
      <c r="F282" s="51" t="s">
        <v>1051</v>
      </c>
      <c r="G282" s="14"/>
      <c r="H282" s="42" t="s">
        <v>868</v>
      </c>
      <c r="I282" s="188" t="s">
        <v>282</v>
      </c>
      <c r="J282" s="89">
        <v>4822487.5</v>
      </c>
      <c r="K282" s="168">
        <v>4822487.5</v>
      </c>
      <c r="L282" s="22"/>
      <c r="M282" s="23">
        <v>44518</v>
      </c>
      <c r="N282" s="18"/>
      <c r="O282" s="8" t="s">
        <v>29</v>
      </c>
      <c r="P282" s="15"/>
      <c r="Q282" s="21"/>
      <c r="R282" s="21"/>
    </row>
    <row r="283" spans="1:18" ht="30.75" hidden="1" customHeight="1" x14ac:dyDescent="0.25">
      <c r="A283" s="8">
        <v>2021</v>
      </c>
      <c r="B283" s="8" t="s">
        <v>156</v>
      </c>
      <c r="C283" s="15" t="s">
        <v>187</v>
      </c>
      <c r="D283" s="8" t="s">
        <v>11</v>
      </c>
      <c r="E283" s="8">
        <v>1</v>
      </c>
      <c r="F283" s="51" t="s">
        <v>1052</v>
      </c>
      <c r="G283" s="14"/>
      <c r="H283" s="10" t="s">
        <v>1055</v>
      </c>
      <c r="I283" s="188" t="s">
        <v>282</v>
      </c>
      <c r="J283" s="89">
        <v>150000</v>
      </c>
      <c r="K283" s="168">
        <v>150000</v>
      </c>
      <c r="L283" s="22"/>
      <c r="M283" s="23">
        <v>44518</v>
      </c>
      <c r="N283" s="18"/>
      <c r="O283" s="8" t="s">
        <v>14</v>
      </c>
      <c r="P283" s="15" t="s">
        <v>171</v>
      </c>
      <c r="Q283" s="21" t="s">
        <v>198</v>
      </c>
      <c r="R283" s="21" t="s">
        <v>224</v>
      </c>
    </row>
    <row r="284" spans="1:18" ht="30.75" hidden="1" customHeight="1" x14ac:dyDescent="0.25">
      <c r="A284" s="8">
        <v>2021</v>
      </c>
      <c r="B284" s="8" t="s">
        <v>156</v>
      </c>
      <c r="C284" s="15" t="s">
        <v>187</v>
      </c>
      <c r="D284" s="8" t="s">
        <v>11</v>
      </c>
      <c r="E284" s="8">
        <v>1</v>
      </c>
      <c r="F284" s="51" t="s">
        <v>1053</v>
      </c>
      <c r="G284" s="14"/>
      <c r="H284" s="42" t="s">
        <v>1056</v>
      </c>
      <c r="I284" s="188" t="s">
        <v>282</v>
      </c>
      <c r="J284" s="89">
        <v>120000</v>
      </c>
      <c r="K284" s="168">
        <v>120000</v>
      </c>
      <c r="L284" s="22"/>
      <c r="M284" s="23">
        <v>44518</v>
      </c>
      <c r="N284" s="18"/>
      <c r="O284" s="8" t="s">
        <v>59</v>
      </c>
      <c r="P284" s="15" t="s">
        <v>171</v>
      </c>
      <c r="Q284" s="21" t="s">
        <v>198</v>
      </c>
      <c r="R284" s="21" t="s">
        <v>1075</v>
      </c>
    </row>
    <row r="285" spans="1:18" ht="30.75" hidden="1" customHeight="1" x14ac:dyDescent="0.25">
      <c r="A285" s="8">
        <v>2021</v>
      </c>
      <c r="B285" s="8" t="s">
        <v>156</v>
      </c>
      <c r="C285" s="15" t="s">
        <v>168</v>
      </c>
      <c r="D285" s="8" t="s">
        <v>169</v>
      </c>
      <c r="E285" s="8">
        <v>1</v>
      </c>
      <c r="F285" s="51" t="s">
        <v>1054</v>
      </c>
      <c r="G285" s="14"/>
      <c r="H285" s="42" t="s">
        <v>1057</v>
      </c>
      <c r="I285" s="8" t="s">
        <v>282</v>
      </c>
      <c r="J285" s="89">
        <v>220228</v>
      </c>
      <c r="K285" s="89">
        <v>220228</v>
      </c>
      <c r="L285" s="22"/>
      <c r="M285" s="23">
        <v>44519</v>
      </c>
      <c r="N285" s="18"/>
      <c r="O285" s="8" t="s">
        <v>20</v>
      </c>
      <c r="P285" s="15" t="s">
        <v>208</v>
      </c>
      <c r="Q285" s="21" t="s">
        <v>994</v>
      </c>
      <c r="R285" s="21" t="s">
        <v>995</v>
      </c>
    </row>
    <row r="286" spans="1:18" ht="30.75" hidden="1" customHeight="1" x14ac:dyDescent="0.25">
      <c r="A286" s="8">
        <v>2021</v>
      </c>
      <c r="B286" s="8" t="s">
        <v>66</v>
      </c>
      <c r="C286" s="15" t="s">
        <v>187</v>
      </c>
      <c r="D286" s="8" t="s">
        <v>11</v>
      </c>
      <c r="E286" s="8">
        <v>1</v>
      </c>
      <c r="F286" s="51" t="s">
        <v>1059</v>
      </c>
      <c r="G286" s="14"/>
      <c r="H286" s="10" t="s">
        <v>1065</v>
      </c>
      <c r="I286" s="188" t="s">
        <v>178</v>
      </c>
      <c r="J286" s="89"/>
      <c r="K286" s="184"/>
      <c r="L286" s="22"/>
      <c r="M286" s="23">
        <v>44522</v>
      </c>
      <c r="N286" s="18">
        <v>44592</v>
      </c>
      <c r="O286" s="8" t="s">
        <v>31</v>
      </c>
      <c r="P286" s="15" t="s">
        <v>1069</v>
      </c>
      <c r="Q286" s="21"/>
      <c r="R286" s="21"/>
    </row>
    <row r="287" spans="1:18" ht="30.75" hidden="1" customHeight="1" x14ac:dyDescent="0.25">
      <c r="A287" s="8">
        <v>2021</v>
      </c>
      <c r="B287" s="8" t="s">
        <v>93</v>
      </c>
      <c r="C287" s="15" t="s">
        <v>176</v>
      </c>
      <c r="D287" s="8" t="s">
        <v>177</v>
      </c>
      <c r="E287" s="8">
        <v>1</v>
      </c>
      <c r="F287" s="51" t="s">
        <v>1060</v>
      </c>
      <c r="G287" s="14"/>
      <c r="H287" s="42" t="s">
        <v>739</v>
      </c>
      <c r="I287" s="188" t="s">
        <v>282</v>
      </c>
      <c r="J287" s="22">
        <v>499978.99</v>
      </c>
      <c r="K287" s="22">
        <v>499978.99</v>
      </c>
      <c r="L287" s="22"/>
      <c r="M287" s="23">
        <v>44522</v>
      </c>
      <c r="N287" s="18"/>
      <c r="O287" s="8" t="s">
        <v>29</v>
      </c>
      <c r="P287" s="15" t="s">
        <v>1070</v>
      </c>
      <c r="Q287" s="21" t="s">
        <v>1071</v>
      </c>
      <c r="R287" s="21" t="s">
        <v>1072</v>
      </c>
    </row>
    <row r="288" spans="1:18" ht="30.75" hidden="1" customHeight="1" x14ac:dyDescent="0.25">
      <c r="A288" s="8">
        <v>2021</v>
      </c>
      <c r="B288" s="8" t="s">
        <v>156</v>
      </c>
      <c r="C288" s="15" t="s">
        <v>230</v>
      </c>
      <c r="D288" s="8" t="s">
        <v>231</v>
      </c>
      <c r="E288" s="8">
        <v>1</v>
      </c>
      <c r="F288" s="51" t="s">
        <v>1061</v>
      </c>
      <c r="G288" s="14"/>
      <c r="H288" s="42" t="s">
        <v>1066</v>
      </c>
      <c r="I288" s="188" t="s">
        <v>282</v>
      </c>
      <c r="J288" s="89">
        <v>5940</v>
      </c>
      <c r="K288" s="22">
        <v>3564</v>
      </c>
      <c r="L288" s="22"/>
      <c r="M288" s="23">
        <v>44522</v>
      </c>
      <c r="N288" s="18"/>
      <c r="O288" s="8" t="s">
        <v>21</v>
      </c>
      <c r="P288" s="15" t="s">
        <v>1073</v>
      </c>
      <c r="Q288" s="21"/>
      <c r="R288" s="21"/>
    </row>
    <row r="289" spans="1:18" ht="30.75" hidden="1" customHeight="1" x14ac:dyDescent="0.25">
      <c r="A289" s="8">
        <v>2021</v>
      </c>
      <c r="B289" s="8" t="s">
        <v>66</v>
      </c>
      <c r="C289" s="15" t="s">
        <v>187</v>
      </c>
      <c r="D289" s="8" t="s">
        <v>11</v>
      </c>
      <c r="E289" s="8">
        <v>1</v>
      </c>
      <c r="F289" s="51" t="s">
        <v>1062</v>
      </c>
      <c r="G289" s="14"/>
      <c r="H289" s="42" t="s">
        <v>1067</v>
      </c>
      <c r="I289" s="188" t="s">
        <v>282</v>
      </c>
      <c r="J289" s="89">
        <v>234421.62</v>
      </c>
      <c r="K289" s="185">
        <v>234421.62</v>
      </c>
      <c r="L289" s="22"/>
      <c r="M289" s="23">
        <v>44522</v>
      </c>
      <c r="N289" s="18"/>
      <c r="O289" s="8" t="s">
        <v>59</v>
      </c>
      <c r="P289" s="15" t="s">
        <v>214</v>
      </c>
      <c r="Q289" s="21" t="s">
        <v>270</v>
      </c>
      <c r="R289" s="21" t="s">
        <v>504</v>
      </c>
    </row>
    <row r="290" spans="1:18" ht="30.75" customHeight="1" x14ac:dyDescent="0.25">
      <c r="A290" s="8">
        <v>2021</v>
      </c>
      <c r="B290" s="8" t="s">
        <v>156</v>
      </c>
      <c r="C290" s="15" t="s">
        <v>184</v>
      </c>
      <c r="D290" s="8" t="s">
        <v>1224</v>
      </c>
      <c r="E290" s="8">
        <v>1</v>
      </c>
      <c r="F290" s="51" t="s">
        <v>1063</v>
      </c>
      <c r="G290" s="14"/>
      <c r="H290" s="42" t="s">
        <v>1068</v>
      </c>
      <c r="I290" s="8" t="s">
        <v>188</v>
      </c>
      <c r="J290" s="22">
        <v>84554.4</v>
      </c>
      <c r="K290" s="22">
        <v>84554.4</v>
      </c>
      <c r="L290" s="22">
        <v>84554.4</v>
      </c>
      <c r="M290" s="23">
        <v>44524</v>
      </c>
      <c r="N290" s="18">
        <v>44550</v>
      </c>
      <c r="O290" s="188" t="s">
        <v>681</v>
      </c>
      <c r="P290" s="15" t="s">
        <v>206</v>
      </c>
      <c r="Q290" s="21"/>
      <c r="R290" s="21"/>
    </row>
    <row r="291" spans="1:18" ht="30.75" hidden="1" customHeight="1" x14ac:dyDescent="0.25">
      <c r="A291" s="8">
        <v>2021</v>
      </c>
      <c r="B291" s="8" t="s">
        <v>93</v>
      </c>
      <c r="C291" s="15" t="s">
        <v>250</v>
      </c>
      <c r="D291" s="8" t="s">
        <v>251</v>
      </c>
      <c r="E291" s="8">
        <v>1</v>
      </c>
      <c r="F291" s="51" t="s">
        <v>1064</v>
      </c>
      <c r="G291" s="14"/>
      <c r="H291" s="42" t="s">
        <v>714</v>
      </c>
      <c r="I291" s="188" t="s">
        <v>282</v>
      </c>
      <c r="J291" s="89">
        <v>201926</v>
      </c>
      <c r="K291" s="22">
        <v>18881.009999999998</v>
      </c>
      <c r="L291" s="22"/>
      <c r="M291" s="23">
        <v>44524</v>
      </c>
      <c r="N291" s="18"/>
      <c r="O291" s="8" t="s">
        <v>83</v>
      </c>
      <c r="P291" s="15" t="s">
        <v>1074</v>
      </c>
      <c r="Q291" s="21"/>
      <c r="R291" s="21"/>
    </row>
    <row r="292" spans="1:18" ht="30.75" hidden="1" customHeight="1" x14ac:dyDescent="0.25">
      <c r="A292" s="8">
        <v>2021</v>
      </c>
      <c r="B292" s="8" t="s">
        <v>156</v>
      </c>
      <c r="C292" s="15" t="s">
        <v>174</v>
      </c>
      <c r="D292" s="8" t="s">
        <v>175</v>
      </c>
      <c r="E292" s="8">
        <v>1</v>
      </c>
      <c r="F292" s="51" t="s">
        <v>1076</v>
      </c>
      <c r="G292" s="14"/>
      <c r="H292" s="10" t="s">
        <v>1077</v>
      </c>
      <c r="I292" s="8" t="s">
        <v>282</v>
      </c>
      <c r="J292" s="89">
        <v>560000</v>
      </c>
      <c r="K292" s="89">
        <v>544744.37</v>
      </c>
      <c r="L292" s="22"/>
      <c r="M292" s="23">
        <v>44525</v>
      </c>
      <c r="N292" s="18"/>
      <c r="O292" s="8" t="s">
        <v>20</v>
      </c>
      <c r="P292" s="15" t="s">
        <v>728</v>
      </c>
      <c r="Q292" s="21" t="s">
        <v>1097</v>
      </c>
      <c r="R292" s="21" t="s">
        <v>281</v>
      </c>
    </row>
    <row r="293" spans="1:18" ht="30.75" hidden="1" customHeight="1" x14ac:dyDescent="0.25">
      <c r="A293" s="8">
        <v>2021</v>
      </c>
      <c r="B293" s="8" t="s">
        <v>156</v>
      </c>
      <c r="C293" s="15" t="s">
        <v>1078</v>
      </c>
      <c r="D293" s="8" t="s">
        <v>175</v>
      </c>
      <c r="E293" s="8">
        <v>1</v>
      </c>
      <c r="F293" s="51" t="s">
        <v>1079</v>
      </c>
      <c r="G293" s="14"/>
      <c r="H293" s="10" t="s">
        <v>1080</v>
      </c>
      <c r="I293" s="8" t="s">
        <v>267</v>
      </c>
      <c r="J293" s="22">
        <v>1118754.73</v>
      </c>
      <c r="K293" s="22">
        <v>1118754.73</v>
      </c>
      <c r="L293" s="22"/>
      <c r="M293" s="23">
        <v>44526</v>
      </c>
      <c r="N293" s="18"/>
      <c r="O293" s="8" t="s">
        <v>681</v>
      </c>
      <c r="P293" s="15" t="s">
        <v>793</v>
      </c>
      <c r="Q293" s="21" t="s">
        <v>206</v>
      </c>
      <c r="R293" s="21" t="s">
        <v>207</v>
      </c>
    </row>
    <row r="294" spans="1:18" ht="30.75" hidden="1" customHeight="1" x14ac:dyDescent="0.25">
      <c r="A294" s="8">
        <v>2021</v>
      </c>
      <c r="B294" s="8" t="s">
        <v>93</v>
      </c>
      <c r="C294" s="15" t="s">
        <v>250</v>
      </c>
      <c r="D294" s="8" t="s">
        <v>251</v>
      </c>
      <c r="E294" s="8">
        <v>1</v>
      </c>
      <c r="F294" s="51" t="s">
        <v>1081</v>
      </c>
      <c r="G294" s="14"/>
      <c r="H294" s="10" t="s">
        <v>1082</v>
      </c>
      <c r="I294" s="8" t="s">
        <v>267</v>
      </c>
      <c r="J294" s="89">
        <v>176088.52</v>
      </c>
      <c r="K294" s="22">
        <v>176088.52</v>
      </c>
      <c r="L294" s="22"/>
      <c r="M294" s="23">
        <v>44525</v>
      </c>
      <c r="N294" s="18"/>
      <c r="O294" s="8" t="s">
        <v>681</v>
      </c>
      <c r="P294" s="15" t="s">
        <v>1098</v>
      </c>
      <c r="Q294" s="21"/>
      <c r="R294" s="21"/>
    </row>
    <row r="295" spans="1:18" ht="30.75" customHeight="1" x14ac:dyDescent="0.25">
      <c r="A295" s="8">
        <v>2021</v>
      </c>
      <c r="B295" s="8" t="s">
        <v>66</v>
      </c>
      <c r="C295" s="15" t="s">
        <v>1083</v>
      </c>
      <c r="D295" s="8" t="s">
        <v>1227</v>
      </c>
      <c r="E295" s="8">
        <v>1</v>
      </c>
      <c r="F295" s="51" t="s">
        <v>1084</v>
      </c>
      <c r="G295" s="14"/>
      <c r="H295" s="10" t="s">
        <v>869</v>
      </c>
      <c r="I295" s="8" t="s">
        <v>132</v>
      </c>
      <c r="J295" s="89">
        <v>3342930.88</v>
      </c>
      <c r="K295" s="89">
        <v>3342930.88</v>
      </c>
      <c r="L295" s="22">
        <v>3341563.43</v>
      </c>
      <c r="M295" s="23">
        <v>44530</v>
      </c>
      <c r="N295" s="18">
        <v>44539</v>
      </c>
      <c r="O295" s="8" t="s">
        <v>1099</v>
      </c>
      <c r="P295" s="15"/>
      <c r="Q295" s="21"/>
      <c r="R295" s="21"/>
    </row>
    <row r="296" spans="1:18" ht="30.75" hidden="1" customHeight="1" x14ac:dyDescent="0.25">
      <c r="A296" s="8">
        <v>2021</v>
      </c>
      <c r="B296" s="8" t="s">
        <v>66</v>
      </c>
      <c r="C296" s="15" t="s">
        <v>187</v>
      </c>
      <c r="D296" s="8" t="s">
        <v>11</v>
      </c>
      <c r="E296" s="8">
        <v>1</v>
      </c>
      <c r="F296" s="51" t="s">
        <v>1085</v>
      </c>
      <c r="G296" s="14"/>
      <c r="H296" s="10" t="s">
        <v>1086</v>
      </c>
      <c r="I296" s="188" t="s">
        <v>282</v>
      </c>
      <c r="J296" s="89">
        <v>16800</v>
      </c>
      <c r="K296" s="168">
        <v>16800</v>
      </c>
      <c r="L296" s="22"/>
      <c r="M296" s="23">
        <v>44525</v>
      </c>
      <c r="N296" s="18"/>
      <c r="O296" s="8" t="s">
        <v>14</v>
      </c>
      <c r="P296" s="15"/>
      <c r="Q296" s="21"/>
      <c r="R296" s="21"/>
    </row>
    <row r="297" spans="1:18" ht="30.75" hidden="1" customHeight="1" x14ac:dyDescent="0.25">
      <c r="A297" s="8">
        <v>2021</v>
      </c>
      <c r="B297" s="8" t="s">
        <v>156</v>
      </c>
      <c r="C297" s="15" t="s">
        <v>187</v>
      </c>
      <c r="D297" s="8" t="s">
        <v>11</v>
      </c>
      <c r="E297" s="8">
        <v>1</v>
      </c>
      <c r="F297" s="51" t="s">
        <v>1087</v>
      </c>
      <c r="G297" s="14"/>
      <c r="H297" s="10" t="s">
        <v>1088</v>
      </c>
      <c r="I297" s="188" t="s">
        <v>282</v>
      </c>
      <c r="J297" s="89">
        <v>73008.899999999994</v>
      </c>
      <c r="K297" s="168">
        <v>73008.899999999994</v>
      </c>
      <c r="L297" s="22"/>
      <c r="M297" s="23">
        <v>44525</v>
      </c>
      <c r="N297" s="18"/>
      <c r="O297" s="8" t="s">
        <v>31</v>
      </c>
      <c r="P297" s="15"/>
      <c r="Q297" s="21"/>
      <c r="R297" s="21"/>
    </row>
    <row r="298" spans="1:18" ht="30.75" hidden="1" customHeight="1" x14ac:dyDescent="0.25">
      <c r="A298" s="8">
        <v>2021</v>
      </c>
      <c r="B298" s="8" t="s">
        <v>156</v>
      </c>
      <c r="C298" s="15" t="s">
        <v>187</v>
      </c>
      <c r="D298" s="8" t="s">
        <v>11</v>
      </c>
      <c r="E298" s="8">
        <v>1</v>
      </c>
      <c r="F298" s="51" t="s">
        <v>1089</v>
      </c>
      <c r="G298" s="14"/>
      <c r="H298" s="10" t="s">
        <v>1090</v>
      </c>
      <c r="I298" s="188" t="s">
        <v>282</v>
      </c>
      <c r="J298" s="89">
        <v>62050</v>
      </c>
      <c r="K298" s="168">
        <v>62050</v>
      </c>
      <c r="L298" s="22"/>
      <c r="M298" s="23">
        <v>44525</v>
      </c>
      <c r="N298" s="18"/>
      <c r="O298" s="8" t="s">
        <v>59</v>
      </c>
      <c r="P298" s="15"/>
      <c r="Q298" s="21"/>
      <c r="R298" s="21"/>
    </row>
    <row r="299" spans="1:18" ht="30.75" hidden="1" customHeight="1" x14ac:dyDescent="0.25">
      <c r="A299" s="8">
        <v>2021</v>
      </c>
      <c r="B299" s="8" t="s">
        <v>66</v>
      </c>
      <c r="C299" s="15" t="s">
        <v>187</v>
      </c>
      <c r="D299" s="8" t="s">
        <v>11</v>
      </c>
      <c r="E299" s="8">
        <v>1</v>
      </c>
      <c r="F299" s="51" t="s">
        <v>1091</v>
      </c>
      <c r="G299" s="14"/>
      <c r="H299" s="10" t="s">
        <v>1092</v>
      </c>
      <c r="I299" s="188" t="s">
        <v>282</v>
      </c>
      <c r="J299" s="89">
        <v>17833.05</v>
      </c>
      <c r="K299" s="168">
        <v>17833.05</v>
      </c>
      <c r="L299" s="22"/>
      <c r="M299" s="23">
        <v>44529</v>
      </c>
      <c r="N299" s="18"/>
      <c r="O299" s="8" t="s">
        <v>31</v>
      </c>
      <c r="P299" s="15"/>
      <c r="Q299" s="21"/>
      <c r="R299" s="21"/>
    </row>
    <row r="300" spans="1:18" ht="30.75" hidden="1" customHeight="1" x14ac:dyDescent="0.25">
      <c r="A300" s="8">
        <v>2021</v>
      </c>
      <c r="B300" s="8" t="s">
        <v>66</v>
      </c>
      <c r="C300" s="15" t="s">
        <v>187</v>
      </c>
      <c r="D300" s="8" t="s">
        <v>11</v>
      </c>
      <c r="E300" s="8">
        <v>1</v>
      </c>
      <c r="F300" s="51" t="s">
        <v>1093</v>
      </c>
      <c r="G300" s="14"/>
      <c r="H300" s="10" t="s">
        <v>1094</v>
      </c>
      <c r="I300" s="188" t="s">
        <v>282</v>
      </c>
      <c r="J300" s="89">
        <v>132248.39000000001</v>
      </c>
      <c r="K300" s="168">
        <v>132248.39000000001</v>
      </c>
      <c r="L300" s="22"/>
      <c r="M300" s="23">
        <v>44531</v>
      </c>
      <c r="N300" s="18"/>
      <c r="O300" s="8" t="s">
        <v>31</v>
      </c>
      <c r="P300" s="15"/>
      <c r="Q300" s="21"/>
      <c r="R300" s="21"/>
    </row>
    <row r="301" spans="1:18" ht="30.75" hidden="1" customHeight="1" x14ac:dyDescent="0.25">
      <c r="A301" s="8">
        <v>2021</v>
      </c>
      <c r="B301" s="8" t="s">
        <v>66</v>
      </c>
      <c r="C301" s="15" t="s">
        <v>187</v>
      </c>
      <c r="D301" s="8" t="s">
        <v>11</v>
      </c>
      <c r="E301" s="8">
        <v>1</v>
      </c>
      <c r="F301" s="51" t="s">
        <v>1095</v>
      </c>
      <c r="G301" s="14"/>
      <c r="H301" s="10" t="s">
        <v>1096</v>
      </c>
      <c r="I301" s="188" t="s">
        <v>282</v>
      </c>
      <c r="J301" s="89">
        <v>239210.36</v>
      </c>
      <c r="K301" s="168">
        <v>239210.36</v>
      </c>
      <c r="L301" s="22"/>
      <c r="M301" s="23">
        <v>44531</v>
      </c>
      <c r="N301" s="18"/>
      <c r="O301" s="8" t="s">
        <v>20</v>
      </c>
      <c r="P301" s="15"/>
      <c r="Q301" s="21"/>
      <c r="R301" s="21"/>
    </row>
    <row r="302" spans="1:18" ht="30.75" hidden="1" customHeight="1" x14ac:dyDescent="0.25">
      <c r="A302" s="8">
        <v>2021</v>
      </c>
      <c r="B302" s="8" t="s">
        <v>66</v>
      </c>
      <c r="C302" s="15" t="s">
        <v>187</v>
      </c>
      <c r="D302" s="8" t="s">
        <v>11</v>
      </c>
      <c r="E302" s="8">
        <v>1</v>
      </c>
      <c r="F302" s="52" t="s">
        <v>1100</v>
      </c>
      <c r="G302" s="14"/>
      <c r="H302" s="42" t="s">
        <v>1102</v>
      </c>
      <c r="I302" s="188" t="s">
        <v>178</v>
      </c>
      <c r="J302" s="89"/>
      <c r="K302" s="24"/>
      <c r="L302" s="22"/>
      <c r="M302" s="189">
        <v>44538</v>
      </c>
      <c r="N302" s="18">
        <v>44575</v>
      </c>
      <c r="O302" s="8" t="s">
        <v>20</v>
      </c>
      <c r="P302" s="15" t="s">
        <v>217</v>
      </c>
      <c r="Q302" s="21" t="s">
        <v>212</v>
      </c>
      <c r="R302" s="21" t="s">
        <v>247</v>
      </c>
    </row>
    <row r="303" spans="1:18" ht="30.75" hidden="1" customHeight="1" x14ac:dyDescent="0.25">
      <c r="A303" s="8">
        <v>2021</v>
      </c>
      <c r="B303" s="8" t="s">
        <v>66</v>
      </c>
      <c r="C303" s="15" t="s">
        <v>187</v>
      </c>
      <c r="D303" s="8" t="s">
        <v>11</v>
      </c>
      <c r="E303" s="8">
        <v>1</v>
      </c>
      <c r="F303" s="51" t="s">
        <v>1101</v>
      </c>
      <c r="G303" s="14"/>
      <c r="H303" s="42" t="s">
        <v>287</v>
      </c>
      <c r="I303" s="188" t="s">
        <v>282</v>
      </c>
      <c r="J303" s="89">
        <v>871600</v>
      </c>
      <c r="K303" s="24">
        <v>871600</v>
      </c>
      <c r="L303" s="22"/>
      <c r="M303" s="23">
        <v>44538</v>
      </c>
      <c r="N303" s="18"/>
      <c r="O303" s="8" t="s">
        <v>29</v>
      </c>
      <c r="P303" s="15" t="s">
        <v>214</v>
      </c>
      <c r="Q303" s="21" t="s">
        <v>172</v>
      </c>
      <c r="R303" s="21" t="s">
        <v>906</v>
      </c>
    </row>
    <row r="304" spans="1:18" ht="30.75" customHeight="1" x14ac:dyDescent="0.25">
      <c r="A304" s="8">
        <v>2021</v>
      </c>
      <c r="B304" s="8" t="s">
        <v>156</v>
      </c>
      <c r="C304" s="15" t="s">
        <v>130</v>
      </c>
      <c r="D304" s="8" t="s">
        <v>12</v>
      </c>
      <c r="E304" s="8">
        <v>1</v>
      </c>
      <c r="F304" s="51" t="s">
        <v>1105</v>
      </c>
      <c r="G304" s="14" t="s">
        <v>1103</v>
      </c>
      <c r="H304" s="42" t="s">
        <v>1104</v>
      </c>
      <c r="I304" s="8" t="s">
        <v>132</v>
      </c>
      <c r="J304" s="89">
        <v>2000</v>
      </c>
      <c r="K304" s="22">
        <v>2000</v>
      </c>
      <c r="L304" s="22">
        <v>2000</v>
      </c>
      <c r="M304" s="23">
        <v>44532</v>
      </c>
      <c r="N304" s="18">
        <v>44533</v>
      </c>
      <c r="O304" s="8" t="s">
        <v>31</v>
      </c>
      <c r="P304" s="15" t="s">
        <v>344</v>
      </c>
      <c r="Q304" s="21"/>
      <c r="R304" s="21"/>
    </row>
    <row r="305" spans="1:18" ht="30.75" hidden="1" customHeight="1" x14ac:dyDescent="0.25">
      <c r="A305" s="8">
        <v>2021</v>
      </c>
      <c r="B305" s="8" t="s">
        <v>162</v>
      </c>
      <c r="C305" s="15" t="s">
        <v>615</v>
      </c>
      <c r="D305" s="8" t="s">
        <v>616</v>
      </c>
      <c r="E305" s="8">
        <v>1</v>
      </c>
      <c r="F305" s="51" t="s">
        <v>1108</v>
      </c>
      <c r="G305" s="14"/>
      <c r="H305" s="42" t="s">
        <v>1122</v>
      </c>
      <c r="I305" s="8" t="s">
        <v>267</v>
      </c>
      <c r="J305" s="89">
        <v>179821</v>
      </c>
      <c r="K305" s="22">
        <v>101305.5</v>
      </c>
      <c r="L305" s="22"/>
      <c r="M305" s="23">
        <v>44539</v>
      </c>
      <c r="N305" s="18"/>
      <c r="O305" s="8" t="s">
        <v>14</v>
      </c>
      <c r="P305" s="15" t="s">
        <v>266</v>
      </c>
      <c r="Q305" s="21" t="s">
        <v>1123</v>
      </c>
      <c r="R305" s="21" t="s">
        <v>288</v>
      </c>
    </row>
    <row r="306" spans="1:18" ht="30.75" hidden="1" customHeight="1" x14ac:dyDescent="0.25">
      <c r="A306" s="8">
        <v>2021</v>
      </c>
      <c r="B306" s="8" t="s">
        <v>66</v>
      </c>
      <c r="C306" s="15" t="s">
        <v>187</v>
      </c>
      <c r="D306" s="8" t="s">
        <v>11</v>
      </c>
      <c r="E306" s="8">
        <v>1</v>
      </c>
      <c r="F306" s="51" t="s">
        <v>1109</v>
      </c>
      <c r="G306" s="14"/>
      <c r="H306" s="42" t="s">
        <v>1124</v>
      </c>
      <c r="I306" s="188" t="s">
        <v>282</v>
      </c>
      <c r="J306" s="89">
        <v>72196.69</v>
      </c>
      <c r="K306" s="168">
        <v>72196.69</v>
      </c>
      <c r="L306" s="22"/>
      <c r="M306" s="23">
        <v>44539</v>
      </c>
      <c r="N306" s="18"/>
      <c r="O306" s="8" t="s">
        <v>20</v>
      </c>
      <c r="P306" s="15" t="s">
        <v>192</v>
      </c>
      <c r="Q306" s="21" t="s">
        <v>193</v>
      </c>
      <c r="R306" s="21" t="s">
        <v>257</v>
      </c>
    </row>
    <row r="307" spans="1:18" ht="30.75" hidden="1" customHeight="1" x14ac:dyDescent="0.25">
      <c r="A307" s="8">
        <v>2021</v>
      </c>
      <c r="B307" s="8" t="s">
        <v>66</v>
      </c>
      <c r="C307" s="15" t="s">
        <v>187</v>
      </c>
      <c r="D307" s="8" t="s">
        <v>11</v>
      </c>
      <c r="E307" s="8">
        <v>1</v>
      </c>
      <c r="F307" s="51" t="s">
        <v>1110</v>
      </c>
      <c r="G307" s="14"/>
      <c r="H307" s="42" t="s">
        <v>1125</v>
      </c>
      <c r="I307" s="188" t="s">
        <v>282</v>
      </c>
      <c r="J307" s="89">
        <v>432813</v>
      </c>
      <c r="K307" s="168">
        <v>432813</v>
      </c>
      <c r="L307" s="22"/>
      <c r="M307" s="23">
        <v>44539</v>
      </c>
      <c r="N307" s="18"/>
      <c r="O307" s="8" t="s">
        <v>681</v>
      </c>
      <c r="P307" s="15" t="s">
        <v>405</v>
      </c>
      <c r="Q307" s="21" t="s">
        <v>415</v>
      </c>
      <c r="R307" s="21" t="s">
        <v>416</v>
      </c>
    </row>
    <row r="308" spans="1:18" ht="30.75" hidden="1" customHeight="1" x14ac:dyDescent="0.25">
      <c r="A308" s="8">
        <v>2021</v>
      </c>
      <c r="B308" s="8" t="s">
        <v>156</v>
      </c>
      <c r="C308" s="15" t="s">
        <v>174</v>
      </c>
      <c r="D308" s="8" t="s">
        <v>175</v>
      </c>
      <c r="E308" s="8">
        <v>1</v>
      </c>
      <c r="F308" s="51" t="s">
        <v>1111</v>
      </c>
      <c r="G308" s="14"/>
      <c r="H308" s="42" t="s">
        <v>1126</v>
      </c>
      <c r="I308" s="8" t="s">
        <v>267</v>
      </c>
      <c r="J308" s="22">
        <v>495422.58</v>
      </c>
      <c r="K308" s="22">
        <v>495422.58</v>
      </c>
      <c r="L308" s="22"/>
      <c r="M308" s="23">
        <v>44540</v>
      </c>
      <c r="N308" s="18"/>
      <c r="O308" s="8" t="s">
        <v>20</v>
      </c>
      <c r="P308" s="15" t="s">
        <v>222</v>
      </c>
      <c r="Q308" s="21" t="s">
        <v>312</v>
      </c>
      <c r="R308" s="21" t="s">
        <v>994</v>
      </c>
    </row>
    <row r="309" spans="1:18" ht="30.75" hidden="1" customHeight="1" x14ac:dyDescent="0.25">
      <c r="A309" s="8">
        <v>2021</v>
      </c>
      <c r="B309" s="8" t="s">
        <v>156</v>
      </c>
      <c r="C309" s="15" t="s">
        <v>174</v>
      </c>
      <c r="D309" s="8" t="s">
        <v>175</v>
      </c>
      <c r="E309" s="8">
        <v>1</v>
      </c>
      <c r="F309" s="51" t="s">
        <v>1112</v>
      </c>
      <c r="G309" s="14"/>
      <c r="H309" s="42" t="s">
        <v>1127</v>
      </c>
      <c r="I309" s="8" t="s">
        <v>267</v>
      </c>
      <c r="J309" s="22">
        <v>514636.58</v>
      </c>
      <c r="K309" s="22">
        <v>514636.58</v>
      </c>
      <c r="L309" s="22"/>
      <c r="M309" s="23">
        <v>44540</v>
      </c>
      <c r="N309" s="18"/>
      <c r="O309" s="8" t="s">
        <v>681</v>
      </c>
      <c r="P309" s="15" t="s">
        <v>208</v>
      </c>
      <c r="Q309" s="21" t="s">
        <v>222</v>
      </c>
      <c r="R309" s="21" t="s">
        <v>995</v>
      </c>
    </row>
    <row r="310" spans="1:18" ht="30.75" hidden="1" customHeight="1" x14ac:dyDescent="0.25">
      <c r="A310" s="8">
        <v>2021</v>
      </c>
      <c r="B310" s="8" t="s">
        <v>66</v>
      </c>
      <c r="C310" s="15" t="s">
        <v>187</v>
      </c>
      <c r="D310" s="8" t="s">
        <v>11</v>
      </c>
      <c r="E310" s="8">
        <v>1</v>
      </c>
      <c r="F310" s="51" t="s">
        <v>1113</v>
      </c>
      <c r="G310" s="14"/>
      <c r="H310" s="42" t="s">
        <v>1128</v>
      </c>
      <c r="I310" s="8" t="s">
        <v>282</v>
      </c>
      <c r="J310" s="89">
        <v>90630</v>
      </c>
      <c r="K310" s="168">
        <v>90630</v>
      </c>
      <c r="L310" s="22"/>
      <c r="M310" s="23">
        <v>44543</v>
      </c>
      <c r="N310" s="18"/>
      <c r="O310" s="8" t="s">
        <v>14</v>
      </c>
      <c r="P310" s="15" t="s">
        <v>1129</v>
      </c>
      <c r="Q310" s="21" t="s">
        <v>172</v>
      </c>
      <c r="R310" s="21" t="s">
        <v>242</v>
      </c>
    </row>
    <row r="311" spans="1:18" ht="30.75" hidden="1" customHeight="1" x14ac:dyDescent="0.25">
      <c r="A311" s="8">
        <v>2021</v>
      </c>
      <c r="B311" s="8" t="s">
        <v>66</v>
      </c>
      <c r="C311" s="15" t="s">
        <v>187</v>
      </c>
      <c r="D311" s="8" t="s">
        <v>11</v>
      </c>
      <c r="E311" s="8">
        <v>1</v>
      </c>
      <c r="F311" s="51" t="s">
        <v>1114</v>
      </c>
      <c r="G311" s="14"/>
      <c r="H311" s="42" t="s">
        <v>1130</v>
      </c>
      <c r="I311" s="188" t="s">
        <v>282</v>
      </c>
      <c r="J311" s="89">
        <v>46200</v>
      </c>
      <c r="K311" s="168">
        <v>46200</v>
      </c>
      <c r="L311" s="22"/>
      <c r="M311" s="23">
        <v>44543</v>
      </c>
      <c r="N311" s="18"/>
      <c r="O311" s="8" t="s">
        <v>59</v>
      </c>
      <c r="P311" s="15"/>
      <c r="Q311" s="21"/>
      <c r="R311" s="21"/>
    </row>
    <row r="312" spans="1:18" ht="30.75" hidden="1" customHeight="1" x14ac:dyDescent="0.25">
      <c r="A312" s="8">
        <v>2021</v>
      </c>
      <c r="B312" s="8" t="s">
        <v>66</v>
      </c>
      <c r="C312" s="15" t="s">
        <v>187</v>
      </c>
      <c r="D312" s="8" t="s">
        <v>11</v>
      </c>
      <c r="E312" s="8">
        <v>1</v>
      </c>
      <c r="F312" s="51" t="s">
        <v>1115</v>
      </c>
      <c r="G312" s="14"/>
      <c r="H312" s="42" t="s">
        <v>1131</v>
      </c>
      <c r="I312" s="188" t="s">
        <v>282</v>
      </c>
      <c r="J312" s="89">
        <v>20208.5</v>
      </c>
      <c r="K312" s="168">
        <v>20208.5</v>
      </c>
      <c r="L312" s="22"/>
      <c r="M312" s="23">
        <v>44543</v>
      </c>
      <c r="N312" s="18"/>
      <c r="O312" s="8" t="s">
        <v>31</v>
      </c>
      <c r="P312" s="15"/>
      <c r="Q312" s="21"/>
      <c r="R312" s="21"/>
    </row>
    <row r="313" spans="1:18" ht="30.75" hidden="1" customHeight="1" x14ac:dyDescent="0.25">
      <c r="A313" s="8">
        <v>2021</v>
      </c>
      <c r="B313" s="8" t="s">
        <v>162</v>
      </c>
      <c r="C313" s="15" t="s">
        <v>163</v>
      </c>
      <c r="D313" s="8" t="s">
        <v>164</v>
      </c>
      <c r="E313" s="8">
        <v>1</v>
      </c>
      <c r="F313" s="52" t="s">
        <v>1116</v>
      </c>
      <c r="G313" s="14"/>
      <c r="H313" s="42" t="s">
        <v>740</v>
      </c>
      <c r="I313" s="188" t="s">
        <v>178</v>
      </c>
      <c r="J313" s="89"/>
      <c r="K313" s="168"/>
      <c r="L313" s="22"/>
      <c r="M313" s="189">
        <v>44544</v>
      </c>
      <c r="N313" s="18">
        <v>44567</v>
      </c>
      <c r="O313" s="8" t="s">
        <v>21</v>
      </c>
      <c r="P313" s="15"/>
      <c r="Q313" s="21"/>
      <c r="R313" s="21"/>
    </row>
    <row r="314" spans="1:18" ht="30.75" hidden="1" customHeight="1" x14ac:dyDescent="0.25">
      <c r="A314" s="8">
        <v>2021</v>
      </c>
      <c r="B314" s="8" t="s">
        <v>162</v>
      </c>
      <c r="C314" s="15" t="s">
        <v>1121</v>
      </c>
      <c r="D314" s="8" t="s">
        <v>216</v>
      </c>
      <c r="E314" s="8">
        <v>1</v>
      </c>
      <c r="F314" s="51" t="s">
        <v>1117</v>
      </c>
      <c r="G314" s="14"/>
      <c r="H314" s="42" t="s">
        <v>777</v>
      </c>
      <c r="I314" s="8" t="s">
        <v>282</v>
      </c>
      <c r="J314" s="22">
        <v>64816.84</v>
      </c>
      <c r="K314" s="22">
        <v>64816.84</v>
      </c>
      <c r="L314" s="22"/>
      <c r="M314" s="23">
        <v>44544</v>
      </c>
      <c r="N314" s="18"/>
      <c r="O314" s="8" t="s">
        <v>681</v>
      </c>
      <c r="P314" s="15" t="s">
        <v>990</v>
      </c>
      <c r="Q314" s="21" t="s">
        <v>1132</v>
      </c>
      <c r="R314" s="21" t="s">
        <v>1133</v>
      </c>
    </row>
    <row r="315" spans="1:18" ht="30.75" hidden="1" customHeight="1" x14ac:dyDescent="0.25">
      <c r="A315" s="8">
        <v>2021</v>
      </c>
      <c r="B315" s="8" t="s">
        <v>66</v>
      </c>
      <c r="C315" s="15" t="s">
        <v>187</v>
      </c>
      <c r="D315" s="8" t="s">
        <v>11</v>
      </c>
      <c r="E315" s="8">
        <v>1</v>
      </c>
      <c r="F315" s="51" t="s">
        <v>1118</v>
      </c>
      <c r="G315" s="14"/>
      <c r="H315" s="42" t="s">
        <v>1134</v>
      </c>
      <c r="I315" s="188" t="s">
        <v>282</v>
      </c>
      <c r="J315" s="89">
        <v>297840</v>
      </c>
      <c r="K315" s="168">
        <v>297840</v>
      </c>
      <c r="L315" s="22"/>
      <c r="M315" s="23">
        <v>44544</v>
      </c>
      <c r="N315" s="18"/>
      <c r="O315" s="8" t="s">
        <v>31</v>
      </c>
      <c r="P315" s="15"/>
      <c r="Q315" s="21"/>
      <c r="R315" s="21"/>
    </row>
    <row r="316" spans="1:18" ht="30.75" hidden="1" customHeight="1" x14ac:dyDescent="0.25">
      <c r="A316" s="8">
        <v>2021</v>
      </c>
      <c r="B316" s="8" t="s">
        <v>66</v>
      </c>
      <c r="C316" s="15" t="s">
        <v>187</v>
      </c>
      <c r="D316" s="8" t="s">
        <v>11</v>
      </c>
      <c r="E316" s="8">
        <v>1</v>
      </c>
      <c r="F316" s="51" t="s">
        <v>1119</v>
      </c>
      <c r="G316" s="14"/>
      <c r="H316" s="42" t="s">
        <v>1135</v>
      </c>
      <c r="I316" s="8" t="s">
        <v>282</v>
      </c>
      <c r="J316" s="89">
        <v>140623.6</v>
      </c>
      <c r="K316" s="168">
        <v>140623.6</v>
      </c>
      <c r="L316" s="22"/>
      <c r="M316" s="23">
        <v>44544</v>
      </c>
      <c r="N316" s="18"/>
      <c r="O316" s="8" t="s">
        <v>20</v>
      </c>
      <c r="P316" s="15" t="s">
        <v>217</v>
      </c>
      <c r="Q316" s="21" t="s">
        <v>783</v>
      </c>
      <c r="R316" s="21" t="s">
        <v>202</v>
      </c>
    </row>
    <row r="317" spans="1:18" ht="30.75" hidden="1" customHeight="1" x14ac:dyDescent="0.25">
      <c r="A317" s="8">
        <v>2021</v>
      </c>
      <c r="B317" s="8" t="s">
        <v>66</v>
      </c>
      <c r="C317" s="15" t="s">
        <v>187</v>
      </c>
      <c r="D317" s="8" t="s">
        <v>11</v>
      </c>
      <c r="E317" s="8">
        <v>1</v>
      </c>
      <c r="F317" s="51" t="s">
        <v>1120</v>
      </c>
      <c r="G317" s="14"/>
      <c r="H317" s="42" t="s">
        <v>1136</v>
      </c>
      <c r="I317" s="8" t="s">
        <v>282</v>
      </c>
      <c r="J317" s="89">
        <v>13313.43</v>
      </c>
      <c r="K317" s="168">
        <v>13313.43</v>
      </c>
      <c r="L317" s="22"/>
      <c r="M317" s="23">
        <v>44545</v>
      </c>
      <c r="N317" s="18"/>
      <c r="O317" s="8" t="s">
        <v>20</v>
      </c>
      <c r="P317" s="15"/>
      <c r="Q317" s="21"/>
      <c r="R317" s="21"/>
    </row>
    <row r="318" spans="1:18" ht="30.75" hidden="1" customHeight="1" x14ac:dyDescent="0.25">
      <c r="A318" s="8">
        <v>2021</v>
      </c>
      <c r="B318" s="8" t="s">
        <v>156</v>
      </c>
      <c r="C318" s="15" t="s">
        <v>187</v>
      </c>
      <c r="D318" s="8" t="s">
        <v>11</v>
      </c>
      <c r="E318" s="8">
        <v>1</v>
      </c>
      <c r="F318" s="51" t="s">
        <v>1137</v>
      </c>
      <c r="G318" s="14"/>
      <c r="H318" s="42" t="s">
        <v>1150</v>
      </c>
      <c r="I318" s="8" t="s">
        <v>282</v>
      </c>
      <c r="J318" s="89">
        <v>60000</v>
      </c>
      <c r="K318" s="168">
        <v>60000</v>
      </c>
      <c r="L318" s="22"/>
      <c r="M318" s="23">
        <v>44551</v>
      </c>
      <c r="N318" s="18"/>
      <c r="O318" s="8" t="s">
        <v>20</v>
      </c>
      <c r="P318" s="15" t="s">
        <v>214</v>
      </c>
      <c r="Q318" s="21" t="s">
        <v>172</v>
      </c>
      <c r="R318" s="21" t="s">
        <v>504</v>
      </c>
    </row>
    <row r="319" spans="1:18" ht="30.75" hidden="1" customHeight="1" x14ac:dyDescent="0.25">
      <c r="A319" s="8">
        <v>2021</v>
      </c>
      <c r="B319" s="8" t="s">
        <v>66</v>
      </c>
      <c r="C319" s="15" t="s">
        <v>187</v>
      </c>
      <c r="D319" s="8" t="s">
        <v>11</v>
      </c>
      <c r="E319" s="8">
        <v>1</v>
      </c>
      <c r="F319" s="51" t="s">
        <v>1138</v>
      </c>
      <c r="G319" s="14"/>
      <c r="H319" s="42" t="s">
        <v>1151</v>
      </c>
      <c r="I319" s="8" t="s">
        <v>282</v>
      </c>
      <c r="J319" s="89">
        <v>25000</v>
      </c>
      <c r="K319" s="168">
        <v>25000</v>
      </c>
      <c r="L319" s="22"/>
      <c r="M319" s="23">
        <v>44552</v>
      </c>
      <c r="N319" s="18"/>
      <c r="O319" s="8" t="s">
        <v>14</v>
      </c>
      <c r="P319" s="15" t="s">
        <v>1152</v>
      </c>
      <c r="Q319" s="21"/>
      <c r="R319" s="21"/>
    </row>
    <row r="320" spans="1:18" ht="30.75" hidden="1" customHeight="1" x14ac:dyDescent="0.25">
      <c r="A320" s="8">
        <v>2021</v>
      </c>
      <c r="B320" s="8" t="s">
        <v>66</v>
      </c>
      <c r="C320" s="15" t="s">
        <v>187</v>
      </c>
      <c r="D320" s="8" t="s">
        <v>11</v>
      </c>
      <c r="E320" s="8">
        <v>1</v>
      </c>
      <c r="F320" s="51" t="s">
        <v>1139</v>
      </c>
      <c r="G320" s="14"/>
      <c r="H320" s="42" t="s">
        <v>1153</v>
      </c>
      <c r="I320" s="8" t="s">
        <v>282</v>
      </c>
      <c r="J320" s="89">
        <v>24057.360000000001</v>
      </c>
      <c r="K320" s="168">
        <v>24057.360000000001</v>
      </c>
      <c r="L320" s="22"/>
      <c r="M320" s="23">
        <v>44551</v>
      </c>
      <c r="N320" s="18"/>
      <c r="O320" s="8" t="s">
        <v>14</v>
      </c>
      <c r="P320" s="15" t="s">
        <v>173</v>
      </c>
      <c r="Q320" s="21"/>
      <c r="R320" s="21"/>
    </row>
    <row r="321" spans="1:18" ht="30.75" hidden="1" customHeight="1" x14ac:dyDescent="0.25">
      <c r="A321" s="8">
        <v>2021</v>
      </c>
      <c r="B321" s="8" t="s">
        <v>66</v>
      </c>
      <c r="C321" s="15" t="s">
        <v>187</v>
      </c>
      <c r="D321" s="8" t="s">
        <v>11</v>
      </c>
      <c r="E321" s="8">
        <v>1</v>
      </c>
      <c r="F321" s="51" t="s">
        <v>1140</v>
      </c>
      <c r="G321" s="14"/>
      <c r="H321" s="42" t="s">
        <v>1154</v>
      </c>
      <c r="I321" s="8" t="s">
        <v>292</v>
      </c>
      <c r="J321" s="89">
        <v>1184375</v>
      </c>
      <c r="K321" s="168">
        <v>1184375</v>
      </c>
      <c r="L321" s="22"/>
      <c r="M321" s="23">
        <v>44552</v>
      </c>
      <c r="N321" s="18"/>
      <c r="O321" s="8" t="s">
        <v>681</v>
      </c>
      <c r="P321" s="15" t="s">
        <v>203</v>
      </c>
      <c r="Q321" s="21" t="s">
        <v>1155</v>
      </c>
      <c r="R321" s="21" t="s">
        <v>1156</v>
      </c>
    </row>
    <row r="322" spans="1:18" ht="30.75" hidden="1" customHeight="1" x14ac:dyDescent="0.25">
      <c r="A322" s="8">
        <v>2021</v>
      </c>
      <c r="B322" s="8" t="s">
        <v>66</v>
      </c>
      <c r="C322" s="15" t="s">
        <v>187</v>
      </c>
      <c r="D322" s="8" t="s">
        <v>11</v>
      </c>
      <c r="E322" s="8">
        <v>1</v>
      </c>
      <c r="F322" s="51" t="s">
        <v>1141</v>
      </c>
      <c r="G322" s="14"/>
      <c r="H322" s="42" t="s">
        <v>1154</v>
      </c>
      <c r="I322" s="8" t="s">
        <v>183</v>
      </c>
      <c r="J322" s="89"/>
      <c r="K322" s="168"/>
      <c r="L322" s="22"/>
      <c r="M322" s="23">
        <v>44546</v>
      </c>
      <c r="N322" s="18">
        <v>44552</v>
      </c>
      <c r="O322" s="8" t="s">
        <v>681</v>
      </c>
      <c r="P322" s="15" t="s">
        <v>203</v>
      </c>
      <c r="Q322" s="21" t="s">
        <v>1155</v>
      </c>
      <c r="R322" s="21" t="s">
        <v>1156</v>
      </c>
    </row>
    <row r="323" spans="1:18" ht="30.75" hidden="1" customHeight="1" x14ac:dyDescent="0.25">
      <c r="A323" s="8">
        <v>2021</v>
      </c>
      <c r="B323" s="8" t="s">
        <v>66</v>
      </c>
      <c r="C323" s="15" t="s">
        <v>187</v>
      </c>
      <c r="D323" s="8" t="s">
        <v>11</v>
      </c>
      <c r="E323" s="8">
        <v>1</v>
      </c>
      <c r="F323" s="51" t="s">
        <v>1142</v>
      </c>
      <c r="G323" s="14"/>
      <c r="H323" s="42" t="s">
        <v>1157</v>
      </c>
      <c r="I323" s="8" t="s">
        <v>282</v>
      </c>
      <c r="J323" s="89">
        <v>64371</v>
      </c>
      <c r="K323" s="168">
        <v>64371</v>
      </c>
      <c r="L323" s="22"/>
      <c r="M323" s="23">
        <v>44550</v>
      </c>
      <c r="N323" s="18"/>
      <c r="O323" s="8" t="s">
        <v>14</v>
      </c>
      <c r="P323" s="15" t="s">
        <v>217</v>
      </c>
      <c r="Q323" s="21"/>
      <c r="R323" s="21"/>
    </row>
    <row r="324" spans="1:18" ht="30.75" hidden="1" customHeight="1" x14ac:dyDescent="0.25">
      <c r="A324" s="8">
        <v>2021</v>
      </c>
      <c r="B324" s="8" t="s">
        <v>156</v>
      </c>
      <c r="C324" s="15" t="s">
        <v>187</v>
      </c>
      <c r="D324" s="8" t="s">
        <v>11</v>
      </c>
      <c r="E324" s="8">
        <v>1</v>
      </c>
      <c r="F324" s="51" t="s">
        <v>1143</v>
      </c>
      <c r="G324" s="14"/>
      <c r="H324" s="42" t="s">
        <v>356</v>
      </c>
      <c r="I324" s="8" t="s">
        <v>282</v>
      </c>
      <c r="J324" s="89">
        <v>247450</v>
      </c>
      <c r="K324" s="168">
        <v>247450</v>
      </c>
      <c r="L324" s="22"/>
      <c r="M324" s="23">
        <v>44551</v>
      </c>
      <c r="N324" s="18"/>
      <c r="O324" s="8" t="s">
        <v>681</v>
      </c>
      <c r="P324" s="15" t="s">
        <v>728</v>
      </c>
      <c r="Q324" s="21" t="s">
        <v>1097</v>
      </c>
      <c r="R324" s="21" t="s">
        <v>239</v>
      </c>
    </row>
    <row r="325" spans="1:18" ht="30.75" hidden="1" customHeight="1" x14ac:dyDescent="0.25">
      <c r="A325" s="8">
        <v>2021</v>
      </c>
      <c r="B325" s="8" t="s">
        <v>66</v>
      </c>
      <c r="C325" s="15" t="s">
        <v>187</v>
      </c>
      <c r="D325" s="8" t="s">
        <v>11</v>
      </c>
      <c r="E325" s="8">
        <v>1</v>
      </c>
      <c r="F325" s="51" t="s">
        <v>1144</v>
      </c>
      <c r="G325" s="14"/>
      <c r="H325" s="42" t="s">
        <v>1158</v>
      </c>
      <c r="I325" s="8" t="s">
        <v>282</v>
      </c>
      <c r="J325" s="89">
        <v>9280</v>
      </c>
      <c r="K325" s="168">
        <v>9820</v>
      </c>
      <c r="L325" s="22"/>
      <c r="M325" s="23">
        <v>44550</v>
      </c>
      <c r="N325" s="18"/>
      <c r="O325" s="8" t="s">
        <v>14</v>
      </c>
      <c r="P325" s="15" t="s">
        <v>239</v>
      </c>
      <c r="Q325" s="21"/>
      <c r="R325" s="21"/>
    </row>
    <row r="326" spans="1:18" ht="30.75" hidden="1" customHeight="1" x14ac:dyDescent="0.25">
      <c r="A326" s="8">
        <v>2021</v>
      </c>
      <c r="B326" s="8" t="s">
        <v>156</v>
      </c>
      <c r="C326" s="15" t="s">
        <v>187</v>
      </c>
      <c r="D326" s="8" t="s">
        <v>11</v>
      </c>
      <c r="E326" s="8">
        <v>1</v>
      </c>
      <c r="F326" s="51" t="s">
        <v>1145</v>
      </c>
      <c r="G326" s="14"/>
      <c r="H326" s="42" t="s">
        <v>1159</v>
      </c>
      <c r="I326" s="8" t="s">
        <v>282</v>
      </c>
      <c r="J326" s="89">
        <v>24900</v>
      </c>
      <c r="K326" s="168"/>
      <c r="L326" s="22"/>
      <c r="M326" s="23">
        <v>44546</v>
      </c>
      <c r="N326" s="18"/>
      <c r="O326" s="8" t="s">
        <v>14</v>
      </c>
      <c r="P326" s="15" t="s">
        <v>1160</v>
      </c>
      <c r="Q326" s="21"/>
      <c r="R326" s="21"/>
    </row>
    <row r="327" spans="1:18" ht="30.75" hidden="1" customHeight="1" x14ac:dyDescent="0.25">
      <c r="A327" s="8">
        <v>2021</v>
      </c>
      <c r="B327" s="8" t="s">
        <v>162</v>
      </c>
      <c r="C327" s="15" t="s">
        <v>215</v>
      </c>
      <c r="D327" s="8" t="s">
        <v>216</v>
      </c>
      <c r="E327" s="8">
        <v>1</v>
      </c>
      <c r="F327" s="51" t="s">
        <v>1147</v>
      </c>
      <c r="G327" s="14"/>
      <c r="H327" s="42" t="s">
        <v>1162</v>
      </c>
      <c r="I327" s="8" t="s">
        <v>267</v>
      </c>
      <c r="J327" s="89">
        <v>127969.28</v>
      </c>
      <c r="K327" s="89">
        <v>127961.79</v>
      </c>
      <c r="L327" s="22"/>
      <c r="M327" s="23">
        <v>44552</v>
      </c>
      <c r="N327" s="18"/>
      <c r="O327" s="8" t="s">
        <v>59</v>
      </c>
      <c r="P327" s="15" t="s">
        <v>255</v>
      </c>
      <c r="Q327" s="21" t="s">
        <v>254</v>
      </c>
      <c r="R327" s="21" t="s">
        <v>1035</v>
      </c>
    </row>
    <row r="328" spans="1:18" ht="30.75" hidden="1" customHeight="1" x14ac:dyDescent="0.25">
      <c r="A328" s="8">
        <v>2021</v>
      </c>
      <c r="B328" s="8" t="s">
        <v>156</v>
      </c>
      <c r="C328" s="15" t="s">
        <v>168</v>
      </c>
      <c r="D328" s="8" t="s">
        <v>169</v>
      </c>
      <c r="E328" s="8">
        <v>1</v>
      </c>
      <c r="F328" s="51" t="s">
        <v>1148</v>
      </c>
      <c r="G328" s="14"/>
      <c r="H328" s="42" t="s">
        <v>1163</v>
      </c>
      <c r="I328" s="8" t="s">
        <v>267</v>
      </c>
      <c r="J328" s="89">
        <v>295200</v>
      </c>
      <c r="K328" s="89">
        <v>295199.94</v>
      </c>
      <c r="L328" s="22"/>
      <c r="M328" s="23">
        <v>44550</v>
      </c>
      <c r="N328" s="18"/>
      <c r="O328" s="8" t="s">
        <v>29</v>
      </c>
      <c r="P328" s="15" t="s">
        <v>222</v>
      </c>
      <c r="Q328" s="21" t="s">
        <v>995</v>
      </c>
      <c r="R328" s="21" t="s">
        <v>315</v>
      </c>
    </row>
    <row r="329" spans="1:18" ht="30.75" hidden="1" customHeight="1" x14ac:dyDescent="0.25">
      <c r="A329" s="8">
        <v>2021</v>
      </c>
      <c r="B329" s="8" t="s">
        <v>162</v>
      </c>
      <c r="C329" s="15" t="s">
        <v>163</v>
      </c>
      <c r="D329" s="8" t="s">
        <v>164</v>
      </c>
      <c r="E329" s="8">
        <v>1</v>
      </c>
      <c r="F329" s="51" t="s">
        <v>1149</v>
      </c>
      <c r="G329" s="14"/>
      <c r="H329" s="42" t="s">
        <v>546</v>
      </c>
      <c r="I329" s="188" t="s">
        <v>282</v>
      </c>
      <c r="J329" s="89">
        <v>55900</v>
      </c>
      <c r="K329" s="89">
        <v>59900</v>
      </c>
      <c r="L329" s="22"/>
      <c r="M329" s="23">
        <v>44550</v>
      </c>
      <c r="N329" s="18"/>
      <c r="O329" s="8" t="s">
        <v>21</v>
      </c>
      <c r="P329" s="15" t="s">
        <v>782</v>
      </c>
      <c r="Q329" s="21"/>
      <c r="R329" s="21"/>
    </row>
    <row r="330" spans="1:18" ht="30.75" hidden="1" customHeight="1" x14ac:dyDescent="0.25">
      <c r="A330" s="8">
        <v>2021</v>
      </c>
      <c r="B330" s="8" t="s">
        <v>66</v>
      </c>
      <c r="C330" s="15" t="s">
        <v>174</v>
      </c>
      <c r="D330" s="8" t="s">
        <v>175</v>
      </c>
      <c r="E330" s="8">
        <v>1</v>
      </c>
      <c r="F330" s="51" t="s">
        <v>1146</v>
      </c>
      <c r="G330" s="14"/>
      <c r="H330" s="42" t="s">
        <v>1161</v>
      </c>
      <c r="I330" s="8" t="s">
        <v>267</v>
      </c>
      <c r="J330" s="89">
        <v>16504197.24</v>
      </c>
      <c r="K330" s="89">
        <v>16504197.24</v>
      </c>
      <c r="L330" s="22"/>
      <c r="M330" s="23">
        <v>44552</v>
      </c>
      <c r="N330" s="18"/>
      <c r="O330" s="8" t="s">
        <v>83</v>
      </c>
      <c r="P330" s="15" t="s">
        <v>1164</v>
      </c>
      <c r="Q330" s="21" t="s">
        <v>1165</v>
      </c>
      <c r="R330" s="21" t="s">
        <v>416</v>
      </c>
    </row>
    <row r="331" spans="1:18" ht="30.75" customHeight="1" x14ac:dyDescent="0.25">
      <c r="A331" s="8">
        <v>2021</v>
      </c>
      <c r="B331" s="8" t="s">
        <v>162</v>
      </c>
      <c r="C331" s="15" t="s">
        <v>163</v>
      </c>
      <c r="D331" s="8" t="s">
        <v>164</v>
      </c>
      <c r="E331" s="8">
        <v>1</v>
      </c>
      <c r="F331" s="67" t="s">
        <v>1166</v>
      </c>
      <c r="G331" s="14"/>
      <c r="H331" s="10" t="s">
        <v>1167</v>
      </c>
      <c r="I331" s="188" t="s">
        <v>188</v>
      </c>
      <c r="J331" s="89">
        <v>51093.279999999999</v>
      </c>
      <c r="K331" s="89">
        <v>45619</v>
      </c>
      <c r="L331" s="89">
        <v>45619</v>
      </c>
      <c r="M331" s="23">
        <v>44553</v>
      </c>
      <c r="N331" s="18">
        <v>44578</v>
      </c>
      <c r="O331" s="8" t="s">
        <v>21</v>
      </c>
      <c r="P331" s="15" t="s">
        <v>1211</v>
      </c>
      <c r="Q331" s="21"/>
      <c r="R331" s="21"/>
    </row>
    <row r="332" spans="1:18" ht="30.75" customHeight="1" x14ac:dyDescent="0.25">
      <c r="A332" s="8">
        <v>2021</v>
      </c>
      <c r="B332" s="8" t="s">
        <v>66</v>
      </c>
      <c r="C332" s="15" t="s">
        <v>130</v>
      </c>
      <c r="D332" s="8" t="s">
        <v>12</v>
      </c>
      <c r="E332" s="8">
        <v>1</v>
      </c>
      <c r="F332" s="51" t="s">
        <v>1168</v>
      </c>
      <c r="G332" s="14" t="s">
        <v>1169</v>
      </c>
      <c r="H332" s="10" t="s">
        <v>447</v>
      </c>
      <c r="I332" s="8" t="s">
        <v>132</v>
      </c>
      <c r="J332" s="89">
        <v>93094.720000000001</v>
      </c>
      <c r="K332" s="89">
        <v>87920</v>
      </c>
      <c r="L332" s="89">
        <v>87920</v>
      </c>
      <c r="M332" s="23">
        <v>44550</v>
      </c>
      <c r="N332" s="18">
        <v>44552</v>
      </c>
      <c r="O332" s="8" t="s">
        <v>83</v>
      </c>
      <c r="P332" s="15" t="s">
        <v>344</v>
      </c>
      <c r="Q332" s="21"/>
      <c r="R332" s="21"/>
    </row>
    <row r="333" spans="1:18" ht="30.75" customHeight="1" x14ac:dyDescent="0.25">
      <c r="A333" s="8">
        <v>2021</v>
      </c>
      <c r="B333" s="8" t="s">
        <v>66</v>
      </c>
      <c r="C333" s="15" t="s">
        <v>130</v>
      </c>
      <c r="D333" s="8" t="s">
        <v>12</v>
      </c>
      <c r="E333" s="8"/>
      <c r="F333" s="51" t="s">
        <v>1168</v>
      </c>
      <c r="G333" s="14" t="s">
        <v>1170</v>
      </c>
      <c r="H333" s="10" t="s">
        <v>131</v>
      </c>
      <c r="I333" s="8" t="s">
        <v>132</v>
      </c>
      <c r="J333" s="89">
        <v>2850.74</v>
      </c>
      <c r="K333" s="89">
        <v>507.6</v>
      </c>
      <c r="L333" s="89">
        <v>507.6</v>
      </c>
      <c r="M333" s="23">
        <v>44550</v>
      </c>
      <c r="N333" s="18">
        <v>44552</v>
      </c>
      <c r="O333" s="8" t="s">
        <v>83</v>
      </c>
      <c r="P333" s="15" t="s">
        <v>344</v>
      </c>
      <c r="Q333" s="21"/>
      <c r="R333" s="21"/>
    </row>
    <row r="334" spans="1:18" ht="30.75" customHeight="1" x14ac:dyDescent="0.25">
      <c r="A334" s="8">
        <v>2021</v>
      </c>
      <c r="B334" s="8" t="s">
        <v>66</v>
      </c>
      <c r="C334" s="15" t="s">
        <v>130</v>
      </c>
      <c r="D334" s="8" t="s">
        <v>12</v>
      </c>
      <c r="E334" s="8"/>
      <c r="F334" s="51" t="s">
        <v>1168</v>
      </c>
      <c r="G334" s="14" t="s">
        <v>1171</v>
      </c>
      <c r="H334" s="10" t="s">
        <v>449</v>
      </c>
      <c r="I334" s="8" t="s">
        <v>132</v>
      </c>
      <c r="J334" s="89">
        <v>11578.4</v>
      </c>
      <c r="K334" s="89">
        <v>1668.7</v>
      </c>
      <c r="L334" s="89">
        <v>1668.7</v>
      </c>
      <c r="M334" s="23">
        <v>44550</v>
      </c>
      <c r="N334" s="18">
        <v>44552</v>
      </c>
      <c r="O334" s="8" t="s">
        <v>83</v>
      </c>
      <c r="P334" s="15" t="s">
        <v>344</v>
      </c>
      <c r="Q334" s="21"/>
      <c r="R334" s="21"/>
    </row>
    <row r="335" spans="1:18" ht="30.75" customHeight="1" x14ac:dyDescent="0.25">
      <c r="A335" s="8">
        <v>2021</v>
      </c>
      <c r="B335" s="8" t="s">
        <v>66</v>
      </c>
      <c r="C335" s="15" t="s">
        <v>130</v>
      </c>
      <c r="D335" s="8" t="s">
        <v>12</v>
      </c>
      <c r="E335" s="8"/>
      <c r="F335" s="51" t="s">
        <v>1168</v>
      </c>
      <c r="G335" s="14" t="s">
        <v>1172</v>
      </c>
      <c r="H335" s="10" t="s">
        <v>1173</v>
      </c>
      <c r="I335" s="8" t="s">
        <v>132</v>
      </c>
      <c r="J335" s="89">
        <v>2084.16</v>
      </c>
      <c r="K335" s="89">
        <v>2084.16</v>
      </c>
      <c r="L335" s="89">
        <v>2084.16</v>
      </c>
      <c r="M335" s="23">
        <v>44550</v>
      </c>
      <c r="N335" s="18">
        <v>44552</v>
      </c>
      <c r="O335" s="8" t="s">
        <v>83</v>
      </c>
      <c r="P335" s="15" t="s">
        <v>344</v>
      </c>
      <c r="Q335" s="21"/>
      <c r="R335" s="21"/>
    </row>
    <row r="336" spans="1:18" ht="30.75" customHeight="1" x14ac:dyDescent="0.25">
      <c r="A336" s="8">
        <v>2021</v>
      </c>
      <c r="B336" s="8" t="s">
        <v>66</v>
      </c>
      <c r="C336" s="15" t="s">
        <v>130</v>
      </c>
      <c r="D336" s="8" t="s">
        <v>12</v>
      </c>
      <c r="E336" s="8"/>
      <c r="F336" s="51" t="s">
        <v>1168</v>
      </c>
      <c r="G336" s="14" t="s">
        <v>1174</v>
      </c>
      <c r="H336" s="10" t="s">
        <v>1175</v>
      </c>
      <c r="I336" s="8" t="s">
        <v>132</v>
      </c>
      <c r="J336" s="89">
        <v>4623</v>
      </c>
      <c r="K336" s="89">
        <v>845</v>
      </c>
      <c r="L336" s="89">
        <v>845</v>
      </c>
      <c r="M336" s="23">
        <v>44550</v>
      </c>
      <c r="N336" s="18">
        <v>44552</v>
      </c>
      <c r="O336" s="8" t="s">
        <v>83</v>
      </c>
      <c r="P336" s="15" t="s">
        <v>344</v>
      </c>
      <c r="Q336" s="21"/>
      <c r="R336" s="21"/>
    </row>
    <row r="337" spans="1:18" ht="30.75" customHeight="1" x14ac:dyDescent="0.25">
      <c r="A337" s="8">
        <v>2021</v>
      </c>
      <c r="B337" s="8" t="s">
        <v>66</v>
      </c>
      <c r="C337" s="15" t="s">
        <v>130</v>
      </c>
      <c r="D337" s="8" t="s">
        <v>12</v>
      </c>
      <c r="E337" s="8"/>
      <c r="F337" s="51" t="s">
        <v>1168</v>
      </c>
      <c r="G337" s="14" t="s">
        <v>1176</v>
      </c>
      <c r="H337" s="10" t="s">
        <v>1177</v>
      </c>
      <c r="I337" s="8" t="s">
        <v>132</v>
      </c>
      <c r="J337" s="89">
        <v>674.56</v>
      </c>
      <c r="K337" s="89">
        <v>117.2</v>
      </c>
      <c r="L337" s="89">
        <v>117.2</v>
      </c>
      <c r="M337" s="23">
        <v>44550</v>
      </c>
      <c r="N337" s="18">
        <v>44552</v>
      </c>
      <c r="O337" s="8" t="s">
        <v>83</v>
      </c>
      <c r="P337" s="15" t="s">
        <v>344</v>
      </c>
      <c r="Q337" s="21"/>
      <c r="R337" s="21"/>
    </row>
    <row r="338" spans="1:18" ht="30.75" customHeight="1" x14ac:dyDescent="0.25">
      <c r="A338" s="8">
        <v>2021</v>
      </c>
      <c r="B338" s="8" t="s">
        <v>66</v>
      </c>
      <c r="C338" s="15" t="s">
        <v>130</v>
      </c>
      <c r="D338" s="8" t="s">
        <v>12</v>
      </c>
      <c r="E338" s="8"/>
      <c r="F338" s="51" t="s">
        <v>1168</v>
      </c>
      <c r="G338" s="14" t="s">
        <v>1178</v>
      </c>
      <c r="H338" s="10" t="s">
        <v>1179</v>
      </c>
      <c r="I338" s="8" t="s">
        <v>132</v>
      </c>
      <c r="J338" s="89">
        <v>904.5</v>
      </c>
      <c r="K338" s="89">
        <v>169.62</v>
      </c>
      <c r="L338" s="89">
        <v>169.62</v>
      </c>
      <c r="M338" s="23">
        <v>44550</v>
      </c>
      <c r="N338" s="18">
        <v>44552</v>
      </c>
      <c r="O338" s="8" t="s">
        <v>83</v>
      </c>
      <c r="P338" s="15" t="s">
        <v>344</v>
      </c>
      <c r="Q338" s="21"/>
      <c r="R338" s="21"/>
    </row>
    <row r="339" spans="1:18" ht="30.75" customHeight="1" x14ac:dyDescent="0.25">
      <c r="A339" s="8">
        <v>2021</v>
      </c>
      <c r="B339" s="8" t="s">
        <v>66</v>
      </c>
      <c r="C339" s="15" t="s">
        <v>130</v>
      </c>
      <c r="D339" s="8" t="s">
        <v>12</v>
      </c>
      <c r="E339" s="8"/>
      <c r="F339" s="51" t="s">
        <v>1168</v>
      </c>
      <c r="G339" s="14" t="s">
        <v>1180</v>
      </c>
      <c r="H339" s="10" t="s">
        <v>1181</v>
      </c>
      <c r="I339" s="8" t="s">
        <v>132</v>
      </c>
      <c r="J339" s="89">
        <v>871.36</v>
      </c>
      <c r="K339" s="89">
        <v>871.36</v>
      </c>
      <c r="L339" s="89">
        <v>871.36</v>
      </c>
      <c r="M339" s="23">
        <v>44550</v>
      </c>
      <c r="N339" s="18">
        <v>44552</v>
      </c>
      <c r="O339" s="8" t="s">
        <v>83</v>
      </c>
      <c r="P339" s="15" t="s">
        <v>344</v>
      </c>
      <c r="Q339" s="21"/>
      <c r="R339" s="21"/>
    </row>
    <row r="340" spans="1:18" ht="30.75" customHeight="1" x14ac:dyDescent="0.25">
      <c r="A340" s="8">
        <v>2021</v>
      </c>
      <c r="B340" s="8" t="s">
        <v>66</v>
      </c>
      <c r="C340" s="15" t="s">
        <v>130</v>
      </c>
      <c r="D340" s="8" t="s">
        <v>12</v>
      </c>
      <c r="E340" s="8"/>
      <c r="F340" s="51" t="s">
        <v>1168</v>
      </c>
      <c r="G340" s="14" t="s">
        <v>1182</v>
      </c>
      <c r="H340" s="10" t="s">
        <v>69</v>
      </c>
      <c r="I340" s="8" t="s">
        <v>132</v>
      </c>
      <c r="J340" s="89">
        <v>791.44</v>
      </c>
      <c r="K340" s="89">
        <v>791.44</v>
      </c>
      <c r="L340" s="89">
        <v>791.44</v>
      </c>
      <c r="M340" s="23">
        <v>44550</v>
      </c>
      <c r="N340" s="18">
        <v>44552</v>
      </c>
      <c r="O340" s="8" t="s">
        <v>83</v>
      </c>
      <c r="P340" s="15" t="s">
        <v>344</v>
      </c>
      <c r="Q340" s="21"/>
      <c r="R340" s="21"/>
    </row>
    <row r="341" spans="1:18" ht="30.75" customHeight="1" x14ac:dyDescent="0.25">
      <c r="A341" s="8">
        <v>2021</v>
      </c>
      <c r="B341" s="8" t="s">
        <v>66</v>
      </c>
      <c r="C341" s="15" t="s">
        <v>130</v>
      </c>
      <c r="D341" s="8" t="s">
        <v>12</v>
      </c>
      <c r="E341" s="8"/>
      <c r="F341" s="51" t="s">
        <v>1168</v>
      </c>
      <c r="G341" s="14" t="s">
        <v>1183</v>
      </c>
      <c r="H341" s="10" t="s">
        <v>155</v>
      </c>
      <c r="I341" s="8" t="s">
        <v>132</v>
      </c>
      <c r="J341" s="89">
        <v>4536.0600000000004</v>
      </c>
      <c r="K341" s="89">
        <v>1536.24</v>
      </c>
      <c r="L341" s="89">
        <v>1536.24</v>
      </c>
      <c r="M341" s="23">
        <v>44550</v>
      </c>
      <c r="N341" s="18">
        <v>44552</v>
      </c>
      <c r="O341" s="8" t="s">
        <v>83</v>
      </c>
      <c r="P341" s="15" t="s">
        <v>344</v>
      </c>
      <c r="Q341" s="21"/>
      <c r="R341" s="21"/>
    </row>
    <row r="342" spans="1:18" ht="30.75" customHeight="1" x14ac:dyDescent="0.25">
      <c r="A342" s="8">
        <v>2021</v>
      </c>
      <c r="B342" s="8" t="s">
        <v>66</v>
      </c>
      <c r="C342" s="15" t="s">
        <v>130</v>
      </c>
      <c r="D342" s="8" t="s">
        <v>12</v>
      </c>
      <c r="E342" s="8"/>
      <c r="F342" s="51" t="s">
        <v>1168</v>
      </c>
      <c r="G342" s="14" t="s">
        <v>1184</v>
      </c>
      <c r="H342" s="10" t="s">
        <v>1185</v>
      </c>
      <c r="I342" s="8" t="s">
        <v>132</v>
      </c>
      <c r="J342" s="89">
        <v>1077.1199999999999</v>
      </c>
      <c r="K342" s="89">
        <v>318.22000000000003</v>
      </c>
      <c r="L342" s="89">
        <v>318.22000000000003</v>
      </c>
      <c r="M342" s="23">
        <v>44550</v>
      </c>
      <c r="N342" s="18">
        <v>44552</v>
      </c>
      <c r="O342" s="8" t="s">
        <v>83</v>
      </c>
      <c r="P342" s="15" t="s">
        <v>344</v>
      </c>
      <c r="Q342" s="21"/>
      <c r="R342" s="21"/>
    </row>
    <row r="343" spans="1:18" ht="30.75" customHeight="1" x14ac:dyDescent="0.25">
      <c r="A343" s="8">
        <v>2021</v>
      </c>
      <c r="B343" s="8" t="s">
        <v>66</v>
      </c>
      <c r="C343" s="15" t="s">
        <v>130</v>
      </c>
      <c r="D343" s="8" t="s">
        <v>12</v>
      </c>
      <c r="E343" s="8"/>
      <c r="F343" s="51" t="s">
        <v>1168</v>
      </c>
      <c r="G343" s="14" t="s">
        <v>1186</v>
      </c>
      <c r="H343" s="10" t="s">
        <v>444</v>
      </c>
      <c r="I343" s="8" t="s">
        <v>132</v>
      </c>
      <c r="J343" s="89">
        <v>26879.3</v>
      </c>
      <c r="K343" s="89">
        <v>6192</v>
      </c>
      <c r="L343" s="89">
        <v>6192</v>
      </c>
      <c r="M343" s="23">
        <v>44550</v>
      </c>
      <c r="N343" s="18">
        <v>44552</v>
      </c>
      <c r="O343" s="8" t="s">
        <v>83</v>
      </c>
      <c r="P343" s="15" t="s">
        <v>344</v>
      </c>
      <c r="Q343" s="21"/>
      <c r="R343" s="21"/>
    </row>
    <row r="344" spans="1:18" ht="30.75" customHeight="1" x14ac:dyDescent="0.25">
      <c r="A344" s="8">
        <v>2021</v>
      </c>
      <c r="B344" s="8" t="s">
        <v>66</v>
      </c>
      <c r="C344" s="15" t="s">
        <v>130</v>
      </c>
      <c r="D344" s="8" t="s">
        <v>12</v>
      </c>
      <c r="E344" s="8"/>
      <c r="F344" s="51" t="s">
        <v>1168</v>
      </c>
      <c r="G344" s="14" t="s">
        <v>1187</v>
      </c>
      <c r="H344" s="10" t="s">
        <v>1058</v>
      </c>
      <c r="I344" s="8" t="s">
        <v>132</v>
      </c>
      <c r="J344" s="89">
        <v>1567.02</v>
      </c>
      <c r="K344" s="89">
        <v>732</v>
      </c>
      <c r="L344" s="89">
        <v>732</v>
      </c>
      <c r="M344" s="23">
        <v>44550</v>
      </c>
      <c r="N344" s="18">
        <v>44552</v>
      </c>
      <c r="O344" s="8" t="s">
        <v>83</v>
      </c>
      <c r="P344" s="15" t="s">
        <v>344</v>
      </c>
      <c r="Q344" s="21"/>
      <c r="R344" s="21"/>
    </row>
    <row r="345" spans="1:18" ht="30.75" customHeight="1" x14ac:dyDescent="0.25">
      <c r="A345" s="8">
        <v>2021</v>
      </c>
      <c r="B345" s="8" t="s">
        <v>66</v>
      </c>
      <c r="C345" s="15" t="s">
        <v>130</v>
      </c>
      <c r="D345" s="8" t="s">
        <v>12</v>
      </c>
      <c r="E345" s="8"/>
      <c r="F345" s="51" t="s">
        <v>1168</v>
      </c>
      <c r="G345" s="14" t="s">
        <v>1188</v>
      </c>
      <c r="H345" s="10" t="s">
        <v>1189</v>
      </c>
      <c r="I345" s="8" t="s">
        <v>132</v>
      </c>
      <c r="J345" s="89">
        <v>404.92</v>
      </c>
      <c r="K345" s="89">
        <v>179</v>
      </c>
      <c r="L345" s="89">
        <v>179</v>
      </c>
      <c r="M345" s="23">
        <v>44550</v>
      </c>
      <c r="N345" s="18">
        <v>44552</v>
      </c>
      <c r="O345" s="8" t="s">
        <v>83</v>
      </c>
      <c r="P345" s="15" t="s">
        <v>344</v>
      </c>
      <c r="Q345" s="21"/>
      <c r="R345" s="21"/>
    </row>
    <row r="346" spans="1:18" ht="30.75" customHeight="1" x14ac:dyDescent="0.25">
      <c r="A346" s="8">
        <v>2021</v>
      </c>
      <c r="B346" s="8" t="s">
        <v>66</v>
      </c>
      <c r="C346" s="15" t="s">
        <v>130</v>
      </c>
      <c r="D346" s="8" t="s">
        <v>12</v>
      </c>
      <c r="E346" s="8"/>
      <c r="F346" s="51" t="s">
        <v>1168</v>
      </c>
      <c r="G346" s="14" t="s">
        <v>1190</v>
      </c>
      <c r="H346" s="10" t="s">
        <v>1191</v>
      </c>
      <c r="I346" s="8" t="s">
        <v>132</v>
      </c>
      <c r="J346" s="89">
        <v>2279.6799999999998</v>
      </c>
      <c r="K346" s="89">
        <v>2279.6799999999998</v>
      </c>
      <c r="L346" s="89">
        <v>2279.6799999999998</v>
      </c>
      <c r="M346" s="23">
        <v>44550</v>
      </c>
      <c r="N346" s="18">
        <v>44552</v>
      </c>
      <c r="O346" s="8" t="s">
        <v>83</v>
      </c>
      <c r="P346" s="15" t="s">
        <v>344</v>
      </c>
      <c r="Q346" s="21"/>
      <c r="R346" s="21"/>
    </row>
    <row r="347" spans="1:18" ht="30.75" customHeight="1" x14ac:dyDescent="0.25">
      <c r="A347" s="8">
        <v>2021</v>
      </c>
      <c r="B347" s="8" t="s">
        <v>66</v>
      </c>
      <c r="C347" s="15" t="s">
        <v>130</v>
      </c>
      <c r="D347" s="8" t="s">
        <v>12</v>
      </c>
      <c r="E347" s="8"/>
      <c r="F347" s="51" t="s">
        <v>1168</v>
      </c>
      <c r="G347" s="14" t="s">
        <v>1192</v>
      </c>
      <c r="H347" s="10" t="s">
        <v>1193</v>
      </c>
      <c r="I347" s="8" t="s">
        <v>132</v>
      </c>
      <c r="J347" s="89">
        <v>49075.9</v>
      </c>
      <c r="K347" s="89">
        <v>10403</v>
      </c>
      <c r="L347" s="89">
        <v>10403</v>
      </c>
      <c r="M347" s="23">
        <v>44550</v>
      </c>
      <c r="N347" s="18">
        <v>44552</v>
      </c>
      <c r="O347" s="8" t="s">
        <v>83</v>
      </c>
      <c r="P347" s="15" t="s">
        <v>344</v>
      </c>
      <c r="Q347" s="21"/>
      <c r="R347" s="21"/>
    </row>
    <row r="348" spans="1:18" ht="30.75" customHeight="1" x14ac:dyDescent="0.25">
      <c r="A348" s="8">
        <v>2021</v>
      </c>
      <c r="B348" s="8" t="s">
        <v>66</v>
      </c>
      <c r="C348" s="15" t="s">
        <v>130</v>
      </c>
      <c r="D348" s="8" t="s">
        <v>12</v>
      </c>
      <c r="E348" s="8"/>
      <c r="F348" s="51" t="s">
        <v>1168</v>
      </c>
      <c r="G348" s="14" t="s">
        <v>1194</v>
      </c>
      <c r="H348" s="10" t="s">
        <v>1195</v>
      </c>
      <c r="I348" s="8" t="s">
        <v>132</v>
      </c>
      <c r="J348" s="89">
        <v>13848.12</v>
      </c>
      <c r="K348" s="89">
        <v>2407.6799999999998</v>
      </c>
      <c r="L348" s="89">
        <v>2407.6799999999998</v>
      </c>
      <c r="M348" s="23">
        <v>44550</v>
      </c>
      <c r="N348" s="18">
        <v>44552</v>
      </c>
      <c r="O348" s="8" t="s">
        <v>83</v>
      </c>
      <c r="P348" s="15" t="s">
        <v>344</v>
      </c>
      <c r="Q348" s="21"/>
      <c r="R348" s="21"/>
    </row>
    <row r="349" spans="1:18" ht="30.75" customHeight="1" x14ac:dyDescent="0.25">
      <c r="A349" s="8">
        <v>2021</v>
      </c>
      <c r="B349" s="8" t="s">
        <v>66</v>
      </c>
      <c r="C349" s="15" t="s">
        <v>130</v>
      </c>
      <c r="D349" s="8" t="s">
        <v>12</v>
      </c>
      <c r="E349" s="8"/>
      <c r="F349" s="51" t="s">
        <v>1168</v>
      </c>
      <c r="G349" s="14" t="s">
        <v>1196</v>
      </c>
      <c r="H349" s="10" t="s">
        <v>1197</v>
      </c>
      <c r="I349" s="8" t="s">
        <v>132</v>
      </c>
      <c r="J349" s="89">
        <v>2762.64</v>
      </c>
      <c r="K349" s="89">
        <v>1473</v>
      </c>
      <c r="L349" s="89">
        <v>1473</v>
      </c>
      <c r="M349" s="23">
        <v>44550</v>
      </c>
      <c r="N349" s="18">
        <v>44552</v>
      </c>
      <c r="O349" s="8" t="s">
        <v>83</v>
      </c>
      <c r="P349" s="15" t="s">
        <v>344</v>
      </c>
      <c r="Q349" s="21"/>
      <c r="R349" s="21"/>
    </row>
    <row r="350" spans="1:18" ht="30.75" customHeight="1" x14ac:dyDescent="0.25">
      <c r="A350" s="8">
        <v>2021</v>
      </c>
      <c r="B350" s="8" t="s">
        <v>66</v>
      </c>
      <c r="C350" s="15" t="s">
        <v>130</v>
      </c>
      <c r="D350" s="8" t="s">
        <v>12</v>
      </c>
      <c r="E350" s="8"/>
      <c r="F350" s="51" t="s">
        <v>1168</v>
      </c>
      <c r="G350" s="14" t="s">
        <v>1198</v>
      </c>
      <c r="H350" s="10" t="s">
        <v>1199</v>
      </c>
      <c r="I350" s="8" t="s">
        <v>132</v>
      </c>
      <c r="J350" s="89">
        <v>523.35</v>
      </c>
      <c r="K350" s="89">
        <v>523.35</v>
      </c>
      <c r="L350" s="89">
        <v>523.35</v>
      </c>
      <c r="M350" s="23">
        <v>44550</v>
      </c>
      <c r="N350" s="18">
        <v>44552</v>
      </c>
      <c r="O350" s="8" t="s">
        <v>83</v>
      </c>
      <c r="P350" s="15" t="s">
        <v>344</v>
      </c>
      <c r="Q350" s="21"/>
      <c r="R350" s="21"/>
    </row>
    <row r="351" spans="1:18" ht="30.75" customHeight="1" x14ac:dyDescent="0.25">
      <c r="A351" s="8">
        <v>2021</v>
      </c>
      <c r="B351" s="8" t="s">
        <v>66</v>
      </c>
      <c r="C351" s="15" t="s">
        <v>130</v>
      </c>
      <c r="D351" s="8" t="s">
        <v>12</v>
      </c>
      <c r="E351" s="8"/>
      <c r="F351" s="51" t="s">
        <v>1168</v>
      </c>
      <c r="G351" s="14" t="s">
        <v>1200</v>
      </c>
      <c r="H351" s="10" t="s">
        <v>1201</v>
      </c>
      <c r="I351" s="8" t="s">
        <v>132</v>
      </c>
      <c r="J351" s="89">
        <v>9466.5</v>
      </c>
      <c r="K351" s="89">
        <v>3360</v>
      </c>
      <c r="L351" s="89">
        <v>3360</v>
      </c>
      <c r="M351" s="23">
        <v>44550</v>
      </c>
      <c r="N351" s="18">
        <v>44552</v>
      </c>
      <c r="O351" s="8" t="s">
        <v>83</v>
      </c>
      <c r="P351" s="15" t="s">
        <v>344</v>
      </c>
      <c r="Q351" s="21"/>
      <c r="R351" s="21"/>
    </row>
    <row r="352" spans="1:18" ht="30.75" customHeight="1" x14ac:dyDescent="0.25">
      <c r="A352" s="8">
        <v>2021</v>
      </c>
      <c r="B352" s="8" t="s">
        <v>66</v>
      </c>
      <c r="C352" s="15" t="s">
        <v>130</v>
      </c>
      <c r="D352" s="8" t="s">
        <v>12</v>
      </c>
      <c r="E352" s="8"/>
      <c r="F352" s="51" t="s">
        <v>1168</v>
      </c>
      <c r="G352" s="14" t="s">
        <v>1202</v>
      </c>
      <c r="H352" s="10" t="s">
        <v>1203</v>
      </c>
      <c r="I352" s="8" t="s">
        <v>132</v>
      </c>
      <c r="J352" s="89">
        <v>5217</v>
      </c>
      <c r="K352" s="89">
        <v>5217</v>
      </c>
      <c r="L352" s="89">
        <v>5217</v>
      </c>
      <c r="M352" s="23">
        <v>44550</v>
      </c>
      <c r="N352" s="18">
        <v>44552</v>
      </c>
      <c r="O352" s="8" t="s">
        <v>83</v>
      </c>
      <c r="P352" s="15" t="s">
        <v>344</v>
      </c>
      <c r="Q352" s="21"/>
      <c r="R352" s="21"/>
    </row>
    <row r="353" spans="1:18" ht="30.75" customHeight="1" x14ac:dyDescent="0.25">
      <c r="A353" s="8">
        <v>2021</v>
      </c>
      <c r="B353" s="8" t="s">
        <v>66</v>
      </c>
      <c r="C353" s="15" t="s">
        <v>130</v>
      </c>
      <c r="D353" s="8" t="s">
        <v>12</v>
      </c>
      <c r="E353" s="8"/>
      <c r="F353" s="51" t="s">
        <v>1168</v>
      </c>
      <c r="G353" s="14" t="s">
        <v>1204</v>
      </c>
      <c r="H353" s="10" t="s">
        <v>1205</v>
      </c>
      <c r="I353" s="8" t="s">
        <v>132</v>
      </c>
      <c r="J353" s="89">
        <v>1605</v>
      </c>
      <c r="K353" s="89">
        <v>717</v>
      </c>
      <c r="L353" s="89">
        <v>717</v>
      </c>
      <c r="M353" s="23">
        <v>44550</v>
      </c>
      <c r="N353" s="18">
        <v>44552</v>
      </c>
      <c r="O353" s="8" t="s">
        <v>83</v>
      </c>
      <c r="P353" s="15" t="s">
        <v>344</v>
      </c>
      <c r="Q353" s="21"/>
      <c r="R353" s="21"/>
    </row>
    <row r="354" spans="1:18" ht="30.75" customHeight="1" x14ac:dyDescent="0.25">
      <c r="A354" s="8">
        <v>2021</v>
      </c>
      <c r="B354" s="8" t="s">
        <v>66</v>
      </c>
      <c r="C354" s="15" t="s">
        <v>130</v>
      </c>
      <c r="D354" s="8" t="s">
        <v>12</v>
      </c>
      <c r="E354" s="8"/>
      <c r="F354" s="51" t="s">
        <v>1168</v>
      </c>
      <c r="G354" s="14" t="s">
        <v>1206</v>
      </c>
      <c r="H354" s="10" t="s">
        <v>913</v>
      </c>
      <c r="I354" s="8" t="s">
        <v>132</v>
      </c>
      <c r="J354" s="89">
        <v>1536.24</v>
      </c>
      <c r="K354" s="89">
        <v>1173</v>
      </c>
      <c r="L354" s="89">
        <v>1173</v>
      </c>
      <c r="M354" s="23">
        <v>44550</v>
      </c>
      <c r="N354" s="18">
        <v>44552</v>
      </c>
      <c r="O354" s="8" t="s">
        <v>83</v>
      </c>
      <c r="P354" s="15" t="s">
        <v>344</v>
      </c>
      <c r="Q354" s="21"/>
      <c r="R354" s="21"/>
    </row>
    <row r="355" spans="1:18" ht="30.75" customHeight="1" x14ac:dyDescent="0.25">
      <c r="A355" s="8">
        <v>2021</v>
      </c>
      <c r="B355" s="8" t="s">
        <v>66</v>
      </c>
      <c r="C355" s="15" t="s">
        <v>130</v>
      </c>
      <c r="D355" s="8" t="s">
        <v>12</v>
      </c>
      <c r="E355" s="8"/>
      <c r="F355" s="51" t="s">
        <v>1168</v>
      </c>
      <c r="G355" s="14" t="s">
        <v>1207</v>
      </c>
      <c r="H355" s="10" t="s">
        <v>1208</v>
      </c>
      <c r="I355" s="8" t="s">
        <v>132</v>
      </c>
      <c r="J355" s="89">
        <v>584.17999999999995</v>
      </c>
      <c r="K355" s="89">
        <v>584.17999999999995</v>
      </c>
      <c r="L355" s="89">
        <v>584.17999999999995</v>
      </c>
      <c r="M355" s="23">
        <v>44550</v>
      </c>
      <c r="N355" s="18">
        <v>44552</v>
      </c>
      <c r="O355" s="8" t="s">
        <v>83</v>
      </c>
      <c r="P355" s="15" t="s">
        <v>344</v>
      </c>
      <c r="Q355" s="21"/>
      <c r="R355" s="21"/>
    </row>
    <row r="356" spans="1:18" ht="30.75" customHeight="1" x14ac:dyDescent="0.25">
      <c r="A356" s="8">
        <v>2021</v>
      </c>
      <c r="B356" s="8" t="s">
        <v>66</v>
      </c>
      <c r="C356" s="15" t="s">
        <v>130</v>
      </c>
      <c r="D356" s="8" t="s">
        <v>12</v>
      </c>
      <c r="E356" s="8"/>
      <c r="F356" s="51" t="s">
        <v>1168</v>
      </c>
      <c r="G356" s="14" t="s">
        <v>1209</v>
      </c>
      <c r="H356" s="10" t="s">
        <v>1210</v>
      </c>
      <c r="I356" s="8" t="s">
        <v>132</v>
      </c>
      <c r="J356" s="89">
        <v>592.38</v>
      </c>
      <c r="K356" s="89">
        <v>592.38</v>
      </c>
      <c r="L356" s="89">
        <v>592.38</v>
      </c>
      <c r="M356" s="23">
        <v>44550</v>
      </c>
      <c r="N356" s="18">
        <v>44552</v>
      </c>
      <c r="O356" s="8" t="s">
        <v>83</v>
      </c>
      <c r="P356" s="15" t="s">
        <v>344</v>
      </c>
      <c r="Q356" s="21"/>
      <c r="R356" s="21"/>
    </row>
    <row r="357" spans="1:18" ht="30.75" hidden="1" customHeight="1" x14ac:dyDescent="0.25">
      <c r="A357" s="8">
        <v>2021</v>
      </c>
      <c r="B357" s="8" t="s">
        <v>162</v>
      </c>
      <c r="C357" s="15" t="s">
        <v>215</v>
      </c>
      <c r="D357" s="8" t="s">
        <v>216</v>
      </c>
      <c r="E357" s="8">
        <v>1</v>
      </c>
      <c r="F357" s="51" t="s">
        <v>1212</v>
      </c>
      <c r="G357" s="14"/>
      <c r="H357" s="42" t="s">
        <v>1213</v>
      </c>
      <c r="I357" s="8" t="s">
        <v>282</v>
      </c>
      <c r="J357" s="89">
        <v>250756.93</v>
      </c>
      <c r="K357" s="89">
        <v>250756.93</v>
      </c>
      <c r="L357" s="89"/>
      <c r="M357" s="23">
        <v>44558</v>
      </c>
      <c r="N357" s="18"/>
      <c r="O357" s="8" t="s">
        <v>59</v>
      </c>
      <c r="P357" s="15" t="s">
        <v>1133</v>
      </c>
      <c r="Q357" s="21" t="s">
        <v>1214</v>
      </c>
      <c r="R357" s="21" t="s">
        <v>256</v>
      </c>
    </row>
    <row r="358" spans="1:18" ht="30.75" hidden="1" customHeight="1" x14ac:dyDescent="0.25">
      <c r="A358" s="8">
        <v>2021</v>
      </c>
      <c r="B358" s="8" t="s">
        <v>156</v>
      </c>
      <c r="C358" s="15" t="s">
        <v>187</v>
      </c>
      <c r="D358" s="8" t="s">
        <v>11</v>
      </c>
      <c r="E358" s="8">
        <v>1</v>
      </c>
      <c r="F358" s="51" t="s">
        <v>1215</v>
      </c>
      <c r="G358" s="14"/>
      <c r="H358" s="42" t="s">
        <v>1217</v>
      </c>
      <c r="I358" s="8" t="s">
        <v>292</v>
      </c>
      <c r="J358" s="89">
        <v>895090.8</v>
      </c>
      <c r="K358" s="168">
        <v>895090.8</v>
      </c>
      <c r="L358" s="89"/>
      <c r="M358" s="23">
        <v>44559</v>
      </c>
      <c r="N358" s="18"/>
      <c r="O358" s="8" t="s">
        <v>1219</v>
      </c>
      <c r="P358" s="15" t="s">
        <v>982</v>
      </c>
      <c r="Q358" s="21" t="s">
        <v>249</v>
      </c>
      <c r="R358" s="21" t="s">
        <v>983</v>
      </c>
    </row>
    <row r="359" spans="1:18" ht="30.75" hidden="1" customHeight="1" x14ac:dyDescent="0.25">
      <c r="A359" s="8">
        <v>2021</v>
      </c>
      <c r="B359" s="8" t="s">
        <v>156</v>
      </c>
      <c r="C359" s="15" t="s">
        <v>240</v>
      </c>
      <c r="D359" s="8" t="s">
        <v>241</v>
      </c>
      <c r="E359" s="8">
        <v>1</v>
      </c>
      <c r="F359" s="51" t="s">
        <v>1216</v>
      </c>
      <c r="G359" s="14"/>
      <c r="H359" s="42" t="s">
        <v>1218</v>
      </c>
      <c r="I359" s="8" t="s">
        <v>653</v>
      </c>
      <c r="J359" s="89">
        <v>34660.14</v>
      </c>
      <c r="K359" s="89">
        <v>31648.27</v>
      </c>
      <c r="L359" s="89"/>
      <c r="M359" s="23">
        <v>44560</v>
      </c>
      <c r="N359" s="18"/>
      <c r="O359" s="8" t="s">
        <v>681</v>
      </c>
      <c r="P359" s="15" t="s">
        <v>244</v>
      </c>
      <c r="Q359" s="21"/>
      <c r="R359" s="21"/>
    </row>
    <row r="360" spans="1:18" ht="30" hidden="1" customHeight="1" x14ac:dyDescent="0.25">
      <c r="A360" s="8"/>
      <c r="B360" s="8"/>
      <c r="C360" s="15"/>
      <c r="D360" s="8"/>
      <c r="E360" s="8"/>
      <c r="F360" s="51"/>
      <c r="G360" s="14"/>
      <c r="H360" s="42"/>
      <c r="I360" s="8"/>
      <c r="J360" s="89"/>
      <c r="K360" s="89"/>
      <c r="L360" s="22"/>
      <c r="M360" s="23"/>
      <c r="N360" s="18"/>
      <c r="O360" s="8"/>
      <c r="P360" s="15"/>
      <c r="Q360" s="21"/>
      <c r="R360" s="21"/>
    </row>
    <row r="361" spans="1:18" s="53" customFormat="1" ht="21" x14ac:dyDescent="0.25">
      <c r="A361" s="54"/>
      <c r="B361" s="55"/>
      <c r="C361" s="54"/>
      <c r="D361" s="54"/>
      <c r="E361" s="54">
        <f>SUBTOTAL(103,Tabla131214[NÚMERO DE PROCESOS])</f>
        <v>146</v>
      </c>
      <c r="F361" s="55"/>
      <c r="G361" s="54">
        <f>SUBTOTAL(103,Tabla131214[Orden de Compra])</f>
        <v>112</v>
      </c>
      <c r="H361" s="56"/>
      <c r="I361" s="194">
        <f>SUBTOTAL(103,Tabla131214[Estado del Proceso])</f>
        <v>238</v>
      </c>
      <c r="J361" s="86">
        <f>SUBTOTAL(109,Tabla131214[VALOR  PAC
"A"])</f>
        <v>51876764.784000017</v>
      </c>
      <c r="K361" s="86">
        <f>SUBTOTAL(109,Tabla131214[PRESUPUESTO REFERENCIAL
"B"])</f>
        <v>47597803.05722858</v>
      </c>
      <c r="L361" s="187">
        <f>SUBTOTAL(109,Tabla131214[VALOR ADJUDICADO
"C"])</f>
        <v>43356096.087228559</v>
      </c>
      <c r="M361" s="56"/>
      <c r="N361" s="54"/>
      <c r="O361" s="54"/>
      <c r="P361" s="54"/>
      <c r="Q361" s="54"/>
      <c r="R361" s="54"/>
    </row>
    <row r="363" spans="1:18" x14ac:dyDescent="0.25">
      <c r="J363" s="93"/>
    </row>
    <row r="364" spans="1:18" x14ac:dyDescent="0.25">
      <c r="J364" s="93"/>
    </row>
    <row r="365" spans="1:18" ht="22.5" hidden="1" x14ac:dyDescent="0.25">
      <c r="A365" s="3" t="s">
        <v>85</v>
      </c>
      <c r="I365" s="3"/>
      <c r="J365" s="94"/>
    </row>
    <row r="366" spans="1:18" hidden="1" x14ac:dyDescent="0.25">
      <c r="A366" s="3" t="s">
        <v>90</v>
      </c>
      <c r="B366" s="4"/>
      <c r="I366" s="3"/>
      <c r="J366" s="93"/>
    </row>
    <row r="367" spans="1:18" hidden="1" x14ac:dyDescent="0.25">
      <c r="A367" s="3" t="s">
        <v>90</v>
      </c>
      <c r="I367" s="3"/>
      <c r="J367" s="93"/>
    </row>
    <row r="368" spans="1:18" hidden="1" x14ac:dyDescent="0.25">
      <c r="I368" s="3"/>
      <c r="J368" s="93"/>
    </row>
    <row r="369" spans="10:10" x14ac:dyDescent="0.25">
      <c r="J369" s="93"/>
    </row>
  </sheetData>
  <phoneticPr fontId="9" type="noConversion"/>
  <conditionalFormatting sqref="I262:I268 I275 I197:I248 I302:I320 I323:I330 I287:I291 I284:I285 I278:I282 I259:I260 I250:I257 I357:I1048576">
    <cfRule type="containsText" dxfId="237" priority="361" operator="containsText" text="Cancelado">
      <formula>NOT(ISERROR(SEARCH("Cancelado",I197)))</formula>
    </cfRule>
    <cfRule type="containsText" dxfId="236" priority="362" operator="containsText" text="Desierto">
      <formula>NOT(ISERROR(SEARCH("Desierto",I197)))</formula>
    </cfRule>
  </conditionalFormatting>
  <conditionalFormatting sqref="F361:F1048576 F1:F174">
    <cfRule type="duplicateValues" dxfId="182" priority="286"/>
  </conditionalFormatting>
  <conditionalFormatting sqref="F361:F1048576 F1:F186">
    <cfRule type="duplicateValues" dxfId="181" priority="285"/>
  </conditionalFormatting>
  <conditionalFormatting sqref="F361:F1048576 F1:F187">
    <cfRule type="duplicateValues" dxfId="173" priority="284"/>
  </conditionalFormatting>
  <conditionalFormatting sqref="I175:I194 I196">
    <cfRule type="containsText" dxfId="165" priority="275" operator="containsText" text="Cancelado">
      <formula>NOT(ISERROR(SEARCH("Cancelado",I175)))</formula>
    </cfRule>
    <cfRule type="containsText" dxfId="164" priority="276" operator="containsText" text="Desierto">
      <formula>NOT(ISERROR(SEARCH("Desierto",I175)))</formula>
    </cfRule>
  </conditionalFormatting>
  <conditionalFormatting sqref="I162:I168">
    <cfRule type="containsText" dxfId="163" priority="273" operator="containsText" text="Cancelado">
      <formula>NOT(ISERROR(SEARCH("Cancelado",I162)))</formula>
    </cfRule>
    <cfRule type="containsText" dxfId="162" priority="274" operator="containsText" text="Desierto">
      <formula>NOT(ISERROR(SEARCH("Desierto",I162)))</formula>
    </cfRule>
  </conditionalFormatting>
  <conditionalFormatting sqref="I25:I26 I3:I21 I30:I62 I64:I68 I117:I161 I70:I90 I93:I115">
    <cfRule type="containsText" dxfId="161" priority="271" operator="containsText" text="Cancelado">
      <formula>NOT(ISERROR(SEARCH("Cancelado",I3)))</formula>
    </cfRule>
    <cfRule type="containsText" dxfId="160" priority="272" operator="containsText" text="Desierto">
      <formula>NOT(ISERROR(SEARCH("Desierto",I3)))</formula>
    </cfRule>
  </conditionalFormatting>
  <conditionalFormatting sqref="I27:I29">
    <cfRule type="containsText" dxfId="159" priority="269" operator="containsText" text="Cancelado">
      <formula>NOT(ISERROR(SEARCH("Cancelado",I27)))</formula>
    </cfRule>
    <cfRule type="containsText" dxfId="158" priority="270" operator="containsText" text="Desierto">
      <formula>NOT(ISERROR(SEARCH("Desierto",I27)))</formula>
    </cfRule>
  </conditionalFormatting>
  <conditionalFormatting sqref="I22">
    <cfRule type="containsText" dxfId="157" priority="267" operator="containsText" text="Cancelado">
      <formula>NOT(ISERROR(SEARCH("Cancelado",I22)))</formula>
    </cfRule>
    <cfRule type="containsText" dxfId="156" priority="268" operator="containsText" text="Desierto">
      <formula>NOT(ISERROR(SEARCH("Desierto",I22)))</formula>
    </cfRule>
  </conditionalFormatting>
  <conditionalFormatting sqref="I63">
    <cfRule type="containsText" dxfId="155" priority="265" operator="containsText" text="Cancelado">
      <formula>NOT(ISERROR(SEARCH("Cancelado",I63)))</formula>
    </cfRule>
    <cfRule type="containsText" dxfId="154" priority="266" operator="containsText" text="Desierto">
      <formula>NOT(ISERROR(SEARCH("Desierto",I63)))</formula>
    </cfRule>
  </conditionalFormatting>
  <conditionalFormatting sqref="I69">
    <cfRule type="containsText" dxfId="153" priority="263" operator="containsText" text="Cancelado">
      <formula>NOT(ISERROR(SEARCH("Cancelado",I69)))</formula>
    </cfRule>
    <cfRule type="containsText" dxfId="152" priority="264" operator="containsText" text="Desierto">
      <formula>NOT(ISERROR(SEARCH("Desierto",I69)))</formula>
    </cfRule>
  </conditionalFormatting>
  <conditionalFormatting sqref="I91:I92">
    <cfRule type="containsText" dxfId="151" priority="261" operator="containsText" text="Cancelado">
      <formula>NOT(ISERROR(SEARCH("Cancelado",I91)))</formula>
    </cfRule>
    <cfRule type="containsText" dxfId="150" priority="262" operator="containsText" text="Desierto">
      <formula>NOT(ISERROR(SEARCH("Desierto",I91)))</formula>
    </cfRule>
  </conditionalFormatting>
  <conditionalFormatting sqref="I169:I174">
    <cfRule type="containsText" dxfId="149" priority="259" operator="containsText" text="Cancelado">
      <formula>NOT(ISERROR(SEARCH("Cancelado",I169)))</formula>
    </cfRule>
    <cfRule type="containsText" dxfId="148" priority="260" operator="containsText" text="Desierto">
      <formula>NOT(ISERROR(SEARCH("Desierto",I169)))</formula>
    </cfRule>
  </conditionalFormatting>
  <conditionalFormatting sqref="I270:I273">
    <cfRule type="containsText" dxfId="146" priority="144" operator="containsText" text="Cancelado">
      <formula>NOT(ISERROR(SEARCH("Cancelado",I270)))</formula>
    </cfRule>
    <cfRule type="containsText" dxfId="145" priority="145" operator="containsText" text="Desierto">
      <formula>NOT(ISERROR(SEARCH("Desierto",I270)))</formula>
    </cfRule>
  </conditionalFormatting>
  <conditionalFormatting sqref="I261">
    <cfRule type="containsText" dxfId="136" priority="134" operator="containsText" text="Cancelado">
      <formula>NOT(ISERROR(SEARCH("Cancelado",I261)))</formula>
    </cfRule>
    <cfRule type="containsText" dxfId="135" priority="135" operator="containsText" text="Desierto">
      <formula>NOT(ISERROR(SEARCH("Desierto",I261)))</formula>
    </cfRule>
  </conditionalFormatting>
  <conditionalFormatting sqref="I292:I301">
    <cfRule type="containsText" dxfId="126" priority="123" operator="containsText" text="Cancelado">
      <formula>NOT(ISERROR(SEARCH("Cancelado",I292)))</formula>
    </cfRule>
    <cfRule type="containsText" dxfId="125" priority="124" operator="containsText" text="Desierto">
      <formula>NOT(ISERROR(SEARCH("Desierto",I292)))</formula>
    </cfRule>
  </conditionalFormatting>
  <conditionalFormatting sqref="I331:I356">
    <cfRule type="containsText" dxfId="116" priority="113" operator="containsText" text="Cancelado">
      <formula>NOT(ISERROR(SEARCH("Cancelado",I331)))</formula>
    </cfRule>
    <cfRule type="containsText" dxfId="115" priority="114" operator="containsText" text="Desierto">
      <formula>NOT(ISERROR(SEARCH("Desierto",I331)))</formula>
    </cfRule>
  </conditionalFormatting>
  <conditionalFormatting sqref="I321:I322">
    <cfRule type="containsText" dxfId="106" priority="102" operator="containsText" text="Cancelado">
      <formula>NOT(ISERROR(SEARCH("Cancelado",I321)))</formula>
    </cfRule>
    <cfRule type="containsText" dxfId="105" priority="103" operator="containsText" text="Desierto">
      <formula>NOT(ISERROR(SEARCH("Desierto",I321)))</formula>
    </cfRule>
  </conditionalFormatting>
  <conditionalFormatting sqref="I286">
    <cfRule type="containsText" dxfId="96" priority="91" operator="containsText" text="Cancelado">
      <formula>NOT(ISERROR(SEARCH("Cancelado",I286)))</formula>
    </cfRule>
    <cfRule type="containsText" dxfId="95" priority="92" operator="containsText" text="Desierto">
      <formula>NOT(ISERROR(SEARCH("Desierto",I286)))</formula>
    </cfRule>
  </conditionalFormatting>
  <conditionalFormatting sqref="I283">
    <cfRule type="containsText" dxfId="86" priority="80" operator="containsText" text="Cancelado">
      <formula>NOT(ISERROR(SEARCH("Cancelado",I283)))</formula>
    </cfRule>
    <cfRule type="containsText" dxfId="85" priority="81" operator="containsText" text="Desierto">
      <formula>NOT(ISERROR(SEARCH("Desierto",I283)))</formula>
    </cfRule>
  </conditionalFormatting>
  <conditionalFormatting sqref="I277">
    <cfRule type="containsText" dxfId="76" priority="69" operator="containsText" text="Cancelado">
      <formula>NOT(ISERROR(SEARCH("Cancelado",I277)))</formula>
    </cfRule>
    <cfRule type="containsText" dxfId="75" priority="70" operator="containsText" text="Desierto">
      <formula>NOT(ISERROR(SEARCH("Desierto",I277)))</formula>
    </cfRule>
  </conditionalFormatting>
  <conditionalFormatting sqref="I276">
    <cfRule type="containsText" dxfId="66" priority="58" operator="containsText" text="Cancelado">
      <formula>NOT(ISERROR(SEARCH("Cancelado",I276)))</formula>
    </cfRule>
    <cfRule type="containsText" dxfId="65" priority="59" operator="containsText" text="Desierto">
      <formula>NOT(ISERROR(SEARCH("Desierto",I276)))</formula>
    </cfRule>
  </conditionalFormatting>
  <conditionalFormatting sqref="I274">
    <cfRule type="containsText" dxfId="56" priority="47" operator="containsText" text="Cancelado">
      <formula>NOT(ISERROR(SEARCH("Cancelado",I274)))</formula>
    </cfRule>
    <cfRule type="containsText" dxfId="55" priority="48" operator="containsText" text="Desierto">
      <formula>NOT(ISERROR(SEARCH("Desierto",I274)))</formula>
    </cfRule>
  </conditionalFormatting>
  <conditionalFormatting sqref="I269">
    <cfRule type="containsText" dxfId="46" priority="36" operator="containsText" text="Cancelado">
      <formula>NOT(ISERROR(SEARCH("Cancelado",I269)))</formula>
    </cfRule>
    <cfRule type="containsText" dxfId="45" priority="37" operator="containsText" text="Desierto">
      <formula>NOT(ISERROR(SEARCH("Desierto",I269)))</formula>
    </cfRule>
  </conditionalFormatting>
  <conditionalFormatting sqref="I258">
    <cfRule type="containsText" dxfId="36" priority="25" operator="containsText" text="Cancelado">
      <formula>NOT(ISERROR(SEARCH("Cancelado",I258)))</formula>
    </cfRule>
    <cfRule type="containsText" dxfId="35" priority="26" operator="containsText" text="Desierto">
      <formula>NOT(ISERROR(SEARCH("Desierto",I258)))</formula>
    </cfRule>
  </conditionalFormatting>
  <conditionalFormatting sqref="I249">
    <cfRule type="containsText" dxfId="26" priority="14" operator="containsText" text="Cancelado">
      <formula>NOT(ISERROR(SEARCH("Cancelado",I249)))</formula>
    </cfRule>
    <cfRule type="containsText" dxfId="25" priority="15" operator="containsText" text="Desierto">
      <formula>NOT(ISERROR(SEARCH("Desierto",I249)))</formula>
    </cfRule>
  </conditionalFormatting>
  <conditionalFormatting sqref="I195">
    <cfRule type="containsText" dxfId="9" priority="3" operator="containsText" text="Cancelado">
      <formula>NOT(ISERROR(SEARCH("Cancelado",I195)))</formula>
    </cfRule>
    <cfRule type="containsText" dxfId="8" priority="4" operator="containsText" text="Desierto">
      <formula>NOT(ISERROR(SEARCH("Desierto",I195)))</formula>
    </cfRule>
  </conditionalFormatting>
  <dataValidations count="1">
    <dataValidation type="list" allowBlank="1" showInputMessage="1" showErrorMessage="1" sqref="Q169:Q174 O272 O173:O268 O274:O360 O3:O171" xr:uid="{00000000-0002-0000-0100-000000000000}">
      <formula1>SECRETARIA_O</formula1>
    </dataValidation>
  </dataValidations>
  <hyperlinks>
    <hyperlink ref="F3" r:id="rId1" display="https://www.compraspublicas.gob.ec/ProcesoContratacion/compras/PC/informacionProcesoContratacion2.cpe?idSoliCompra=8B56wWXRDnKw31hvWxOYUASr4WBJrvSgMky-e4GqjDc," xr:uid="{00000000-0004-0000-0100-000000000000}"/>
    <hyperlink ref="F4" r:id="rId2" display="https://www.compraspublicas.gob.ec/ProcesoContratacion/compras/PC/informacionProcesoContratacion2.cpe?idSoliCompra=nnOKJb8F_S-_SnUh2z7gTeSgtJ0INK4xt7u5H7NYjqo," xr:uid="{00000000-0004-0000-0100-000001000000}"/>
    <hyperlink ref="F5" r:id="rId3" display="https://www.compraspublicas.gob.ec/ProcesoContratacion/compras/PC/informacionProcesoContratacion2.cpe?idSoliCompra=sGcUwYhgV7faERoB2YB-eBdUduBovVXQ0J0Bj7C-N0o," xr:uid="{00000000-0004-0000-0100-000002000000}"/>
    <hyperlink ref="F6" r:id="rId4" display="https://www.compraspublicas.gob.ec/ProcesoContratacion/compras/PC/informacionProcesoContratacion2.cpe?idSoliCompra=0MKdnnOHd1TGZWOzfb4elyJ6iFeEZ0EX3F0xg3DzToU," xr:uid="{00000000-0004-0000-0100-000003000000}"/>
    <hyperlink ref="F10" r:id="rId5" display="https://www.compraspublicas.gob.ec/ProcesoContratacion/compras/PC/informacionProcesoContratacion2.cpe?idSoliCompra=FEOzg-EoJV47gGOaes8CNfxOGSMHfaUQDQmy5KxWcpU," xr:uid="{00000000-0004-0000-0100-000004000000}"/>
    <hyperlink ref="F11" r:id="rId6" display="https://www.compraspublicas.gob.ec/ProcesoContratacion/compras/PC/informacionProcesoContratacion2.cpe?idSoliCompra=nMO1BRuTJkV6dSPKjEqNkAp0-NPEpqyyTvsq2hktkRc," xr:uid="{00000000-0004-0000-0100-000005000000}"/>
    <hyperlink ref="F12" r:id="rId7" display="https://www.compraspublicas.gob.ec/ProcesoContratacion/compras/PC/informacionProcesoContratacion2.cpe?idSoliCompra=YItdg-uk-aAFkphFMz1-l3S7cdMlka9f0gJ96aNZum0," xr:uid="{00000000-0004-0000-0100-000006000000}"/>
    <hyperlink ref="F13" r:id="rId8" display="https://www.compraspublicas.gob.ec/ProcesoContratacion/compras/PC/informacionProcesoContratacion2.cpe?idSoliCompra=qCHd1RmwIa_o2Dz76AIy3KHS9ixOaDFKTd8iKla-Uqk," xr:uid="{00000000-0004-0000-0100-000007000000}"/>
    <hyperlink ref="F14" r:id="rId9" display="https://www.compraspublicas.gob.ec/ProcesoContratacion/compras/PC/informacionProcesoContratacion2.cpe?idSoliCompra=nriIS55nB79eWsWbk1y40qJuRktn-_CeMl2y5UtZZyo," xr:uid="{00000000-0004-0000-0100-000008000000}"/>
    <hyperlink ref="F15" r:id="rId10" display="https://www.compraspublicas.gob.ec/ProcesoContratacion/compras/PC/informacionProcesoContratacion2.cpe?idSoliCompra=CC2zaMZHcuvuOsgMYnlUUy0epUZcpagSFYU3LvM_n1w," xr:uid="{00000000-0004-0000-0100-000009000000}"/>
    <hyperlink ref="F16" r:id="rId11" display="https://www.compraspublicas.gob.ec/ProcesoContratacion/compras/PC/informacionProcesoContratacion2.cpe?idSoliCompra=GSFD3Qis-cLFaeLAU4oen8TdsF2Nm0nLucLMNlt8uvA," xr:uid="{00000000-0004-0000-0100-00000A000000}"/>
    <hyperlink ref="F17" r:id="rId12" display="https://www.compraspublicas.gob.ec/ProcesoContratacion/compras/SC/sci.cpe?idSoliCompra=PI_jDphPefjkJbgT1837V_HK4dtjBXtCimiPnqSG0p0," xr:uid="{00000000-0004-0000-0100-00000B000000}"/>
    <hyperlink ref="F7" r:id="rId13" display="https://www.compraspublicas.gob.ec/ProcesoContratacion/compras/PC/informacionProcesoContratacion2.cpe?idSoliCompra=rAv0glvpkiMNBhQHuf1qEhfflJKDbpwRETJAho97x1Q," xr:uid="{00000000-0004-0000-0100-00002A010000}"/>
    <hyperlink ref="F8" r:id="rId14" display="https://www.compraspublicas.gob.ec/ProcesoContratacion/compras/PC/informacionProcesoContratacion2.cpe?idSoliCompra=I6ZXwDD5S5Js4kdScOhP3ZwXGPbxJqwqA68pApsCDZY," xr:uid="{00000000-0004-0000-0100-00002B010000}"/>
    <hyperlink ref="F9" r:id="rId15" display="https://www.compraspublicas.gob.ec/ProcesoContratacion/compras/PC/informacionProcesoContratacion2.cpe?idSoliCompra=Z3mCm0YH29mwLSvxAdtnOeqawmn241TwpyKxbyqhJ-E," xr:uid="{00000000-0004-0000-0100-00002C010000}"/>
    <hyperlink ref="F18" r:id="rId16" display="https://www.compraspublicas.gob.ec/ProcesoContratacion/compras/PC/informacionProcesoContratacion2.cpe?idSoliCompra=_f2H26-w6zCB-St8hWnWs75xkEiBMbQie7PuupyMyOk," xr:uid="{00000000-0004-0000-0100-00002D010000}"/>
    <hyperlink ref="F19" r:id="rId17" display="https://www.compraspublicas.gob.ec/ProcesoContratacion/compras/PC/informacionProcesoContratacion2.cpe?idSoliCompra=nMkqAjQ77BmCN0ATiLQjIlnsNq6h-j0QznKlzLpXK7Y," xr:uid="{00000000-0004-0000-0100-00002E010000}"/>
    <hyperlink ref="F25" r:id="rId18" display="https://www.compraspublicas.gob.ec/ProcesoContratacion/compras/PC/informacionProcesoContratacion2.cpe?idSoliCompra=W6fdNSDGDfGYcR4rrDsiu0YanJ3hLPCvKiJfwYyT2dg," xr:uid="{00000000-0004-0000-0100-00002F010000}"/>
    <hyperlink ref="F26" r:id="rId19" display="https://www.compraspublicas.gob.ec/ProcesoContratacion/compras/PC/informacionProcesoContratacion2.cpe?idSoliCompra=9AYXgyu33CAoA206M1QjJZsh2AX52LupeimwMJyzDtI," xr:uid="{00000000-0004-0000-0100-000030010000}"/>
    <hyperlink ref="F27" r:id="rId20" display="https://www.compraspublicas.gob.ec/ProcesoContratacion/compras/PC/informacionProcesoContratacion2.cpe?idSoliCompra=B3Vyn_3RNWS-AkJWjENOVDmiK2Vy3D-GsUjyl0htMsI," xr:uid="{00000000-0004-0000-0100-000031010000}"/>
    <hyperlink ref="F28" r:id="rId21" display="https://www.compraspublicas.gob.ec/ProcesoContratacion/compras/PC/informacionProcesoContratacion2.cpe?idSoliCompra=yMVnO2O5itpWaBeV7E97Z8u3tPN0hzLzsTKkPKSMPTg," xr:uid="{00000000-0004-0000-0100-000032010000}"/>
    <hyperlink ref="F29" r:id="rId22" display="https://www.compraspublicas.gob.ec/ProcesoContratacion/compras/PC/informacionProcesoContratacion2.cpe?idSoliCompra=dp9pmRMzIWh1_gg3eofrjKxM1gQ351ik1pZGym34Vsg," xr:uid="{00000000-0004-0000-0100-000033010000}"/>
    <hyperlink ref="F30" r:id="rId23" display="https://www.compraspublicas.gob.ec/ProcesoContratacion/compras/PC/informacionProcesoContratacion2.cpe?idSoliCompra=Ya2viGMiw796xhqF2Nr93HW4jI4oWbTPrjPpwqeMnEc," xr:uid="{00000000-0004-0000-0100-000034010000}"/>
    <hyperlink ref="F31" r:id="rId24" display="https://www.compraspublicas.gob.ec/ProcesoContratacion/compras/PC/informacionProcesoContratacion2.cpe?idSoliCompra=gEkqZcl6V8O2ieewBGzcZLqAYOnWlgVl25UZ03wC9i4," xr:uid="{00000000-0004-0000-0100-000035010000}"/>
    <hyperlink ref="F32" r:id="rId25" display="https://www.compraspublicas.gob.ec/ProcesoContratacion/compras/PC/informacionProcesoContratacion2.cpe?idSoliCompra=pXyK5ATD6xVRyNoGoyWhGhedclSfsdID0n4tB5PSiYg," xr:uid="{00000000-0004-0000-0100-000036010000}"/>
    <hyperlink ref="F33" r:id="rId26" display="https://www.compraspublicas.gob.ec/ProcesoContratacion/compras/PC/informacionProcesoContratacion2.cpe?idSoliCompra=f64NBcPN2waFe9KfxWDZv2uyNXc5lP1HCm58_TSTQvg," xr:uid="{00000000-0004-0000-0100-000037010000}"/>
    <hyperlink ref="F34" r:id="rId27" display="https://www.compraspublicas.gob.ec/ProcesoContratacion/compras/PC/informacionProcesoContratacion2.cpe?idSoliCompra=eMX37XIjOkoktGSJpPEMeRlIm3sR7cy-uAxKXY7WRRM," xr:uid="{00000000-0004-0000-0100-000038010000}"/>
    <hyperlink ref="F35" r:id="rId28" display="https://www.compraspublicas.gob.ec/ProcesoContratacion/compras/PC/informacionProcesoContratacion2.cpe?idSoliCompra=6j8pvEdfM-W0csQG5hTHiSHNxyO94nPJ-wY18A0Iiy8," xr:uid="{00000000-0004-0000-0100-000039010000}"/>
    <hyperlink ref="F36" r:id="rId29" display="https://www.compraspublicas.gob.ec/ProcesoContratacion/compras/PC/informacionProcesoContratacion2.cpe?idSoliCompra=UtOzJ_2F5ZoPcnwrBstPLQTLB5WjJOoOP8OYHmi6Nx8," xr:uid="{00000000-0004-0000-0100-00003A010000}"/>
    <hyperlink ref="F37" r:id="rId30" display="https://www.compraspublicas.gob.ec/ProcesoContratacion/compras/PC/informacionProcesoContratacion2.cpe?idSoliCompra=98mJYanAIK6KsD5dwPLVKq_pSoGq0WpNbY1Yy9HTn6o," xr:uid="{00000000-0004-0000-0100-00003B010000}"/>
    <hyperlink ref="F38" r:id="rId31" display="https://www.compraspublicas.gob.ec/ProcesoContratacion/compras/PC/informacionProcesoContratacion2.cpe?idSoliCompra=PkeHB-DH0UcsxqeOb0Bq4u8M2fiBhyWCekzgukFyGbQ," xr:uid="{00000000-0004-0000-0100-00003C010000}"/>
    <hyperlink ref="F39" r:id="rId32" display="https://www.compraspublicas.gob.ec/ProcesoContratacion/compras/PC/informacionProcesoContratacion2.cpe?idSoliCompra=xHqNAh3snEKPoYp5gKt4iBWKceKuOPrVXgpGhzR0ttE," xr:uid="{00000000-0004-0000-0100-00003D010000}"/>
    <hyperlink ref="F40" r:id="rId33" display="https://www.compraspublicas.gob.ec/ProcesoContratacion/compras/PC/informacionProcesoContratacion2.cpe?idSoliCompra=9uPsfQnNCNMBRlve9JoDwnH630-gca7BkJ8paDMWctg," xr:uid="{00000000-0004-0000-0100-00003E010000}"/>
    <hyperlink ref="F41" r:id="rId34" display="https://www.compraspublicas.gob.ec/ProcesoContratacion/compras/PC/informacionProcesoContratacion2.cpe?idSoliCompra=FHld4b5xKXlSrPwGeSh8A0YP5_FYvS1ysYLzypIb244," xr:uid="{00000000-0004-0000-0100-00003F010000}"/>
    <hyperlink ref="F42" r:id="rId35" display="https://www.compraspublicas.gob.ec/ProcesoContratacion/compras/PC/informacionProcesoContratacion2.cpe?idSoliCompra=4R0YxqjGOWwcaQLAMHPlMdDD2UoYwjsjEUY66921c8U," xr:uid="{00000000-0004-0000-0100-000040010000}"/>
    <hyperlink ref="F45" r:id="rId36" display="https://www.compraspublicas.gob.ec/ProcesoContratacion/compras/PC/informacionProcesoContratacion2.cpe?idSoliCompra=io5Nyd_UOcXCIbxKWnW5DvLd42Kdg1Mz7WEoDSRlGy0," xr:uid="{00000000-0004-0000-0100-000041010000}"/>
    <hyperlink ref="F46" r:id="rId37" display="https://www.compraspublicas.gob.ec/ProcesoContratacion/compras/PC/informacionProcesoContratacion2.cpe?idSoliCompra=cQZarxnnZcZ8HvOm7UidhHp1bi2gXWXAAqGRnscIkdg," xr:uid="{00000000-0004-0000-0100-000042010000}"/>
    <hyperlink ref="F47" r:id="rId38" display="https://www.compraspublicas.gob.ec/ProcesoContratacion/compras/PC/informacionProcesoContratacion2.cpe?idSoliCompra=0jAPr2UGum5eF_ov-DHewR2u8phTP9Wkp9eZI4qdR4E," xr:uid="{00000000-0004-0000-0100-000043010000}"/>
    <hyperlink ref="F48" r:id="rId39" display="https://www.compraspublicas.gob.ec/ProcesoContratacion/compras/PC/informacionProcesoContratacion2.cpe?idSoliCompra=7HFJUmtH0dUvqghodW11IuWAmdO5ctx1HXCKIrlfA8Q," xr:uid="{00000000-0004-0000-0100-000044010000}"/>
    <hyperlink ref="F49" r:id="rId40" display="https://www.compraspublicas.gob.ec/ProcesoContratacion/compras/PC/informacionProcesoContratacion2.cpe?idSoliCompra=jZW5DhuopfDZQTVT8Uzp-Lk2J3tsUrDhcdNEOGTtd_g," xr:uid="{00000000-0004-0000-0100-000045010000}"/>
    <hyperlink ref="F50" r:id="rId41" display="https://www.compraspublicas.gob.ec/ProcesoContratacion/compras/PC/informacionProcesoContratacion2.cpe?idSoliCompra=JWpEU5UeEO1NdBPIY9d_fvJbVUYRJH7uraRtRxjVFHY," xr:uid="{00000000-0004-0000-0100-000046010000}"/>
    <hyperlink ref="F51" r:id="rId42" display="https://www.compraspublicas.gob.ec/ProcesoContratacion/compras/PC/informacionProcesoContratacion2.cpe?idSoliCompra=eRFoKs1ju4ZO6Gj4Jn-00ScCCStoZqUKli6bGXZk5vs," xr:uid="{00000000-0004-0000-0100-000047010000}"/>
    <hyperlink ref="F52" r:id="rId43" display="https://www.compraspublicas.gob.ec/ProcesoContratacion/compras/PC/informacionProcesoContratacion2.cpe?idSoliCompra=0yVCp8-a2oQROknjXm0VTwrvg87BI7oq_p3o9tV-DbA," xr:uid="{00000000-0004-0000-0100-000048010000}"/>
    <hyperlink ref="F53" r:id="rId44" display="https://www.compraspublicas.gob.ec/ProcesoContratacion/compras/PC/informacionProcesoContratacion2.cpe?idSoliCompra=QgRuRxXSHVXB50RUqo6PLIpOdg4da4VPs9u4jClSJn0," xr:uid="{00000000-0004-0000-0100-000049010000}"/>
    <hyperlink ref="F54" r:id="rId45" display="https://www.compraspublicas.gob.ec/ProcesoContratacion/compras/PC/informacionProcesoContratacion2.cpe?idSoliCompra=VabLSomfOyzb2s4OKhDg-daQTJa41GG4HacEkuhOX6c," xr:uid="{00000000-0004-0000-0100-00004A010000}"/>
    <hyperlink ref="F55" r:id="rId46" display="https://www.compraspublicas.gob.ec/ProcesoContratacion/compras/PC/informacionProcesoContratacion2.cpe?idSoliCompra=7pspvhA1EG08tcR9OOdgCyku5GdO-SbbsJD4mhgVVP8," xr:uid="{00000000-0004-0000-0100-00004B010000}"/>
    <hyperlink ref="F56" r:id="rId47" display="https://www.compraspublicas.gob.ec/ProcesoContratacion/compras/PC/informacionProcesoContratacion2.cpe?idSoliCompra=HSwPXMNfXcyvvS0wIUXQL_Vvg26JYb-HM2opkdfMBHg," xr:uid="{00000000-0004-0000-0100-00004C010000}"/>
    <hyperlink ref="F57" r:id="rId48" display="https://www.compraspublicas.gob.ec/ProcesoContratacion/compras/PC/informacionProcesoContratacion2.cpe?idSoliCompra=X8JwiEnzfk8PA6A8J1vEoVkFtoNHcPPBv-WGgX7HR7w," xr:uid="{00000000-0004-0000-0100-00004D010000}"/>
    <hyperlink ref="F58" r:id="rId49" display="https://www.compraspublicas.gob.ec/ProcesoContratacion/compras/PC/informacionProcesoContratacion2.cpe?idSoliCompra=z5RcWLM4yYmzbLB8LQ8H1nMOugxRvJpSc7xdu-fj1yM," xr:uid="{00000000-0004-0000-0100-00004E010000}"/>
    <hyperlink ref="F59" r:id="rId50" display="https://www.compraspublicas.gob.ec/ProcesoContratacion/compras/PC/informacionProcesoContratacion2.cpe?idSoliCompra=eXwK-OR6rtHbRHeFiy9EdjrDd5FKoq-je_YCdAE0P5Y," xr:uid="{00000000-0004-0000-0100-00004F010000}"/>
    <hyperlink ref="F60" r:id="rId51" display="https://www.compraspublicas.gob.ec/ProcesoContratacion/compras/PC/informacionProcesoContratacion2.cpe?idSoliCompra=4CSOKoNd2Dc-oHRWlYrLf7aFEM_hSyLmEP-IcMwuyWM," xr:uid="{00000000-0004-0000-0100-000050010000}"/>
    <hyperlink ref="F64" r:id="rId52" display="https://www.compraspublicas.gob.ec/ProcesoContratacion/compras/PC/informacionProcesoContratacion2.cpe?idSoliCompra=fCKhQouYYqcrxm_tOY0mAcWbLK4JHfYb2RaDBRXjBkA," xr:uid="{00000000-0004-0000-0100-000051010000}"/>
    <hyperlink ref="F65" r:id="rId53" display="https://www.compraspublicas.gob.ec/ProcesoContratacion/compras/PC/informacionProcesoContratacion2.cpe?idSoliCompra=7Mlowlkzb6B6Ejue4l2LOp9makSaOHL-prCgEUmE-N8," xr:uid="{00000000-0004-0000-0100-000052010000}"/>
    <hyperlink ref="F66" r:id="rId54" display="https://www.compraspublicas.gob.ec/ProcesoContratacion/compras/PC/informacionProcesoContratacion2.cpe?idSoliCompra=lQne42ybNz2M4MY3oFyXKRInyBnsW1M4ygSERmMIin4," xr:uid="{00000000-0004-0000-0100-000053010000}"/>
    <hyperlink ref="F67" r:id="rId55" display="https://www.compraspublicas.gob.ec/ProcesoContratacion/compras/PC/informacionProcesoContratacion2.cpe?idSoliCompra=cDRSt7hdZdou3BOoxoJasG0RnG8nc_nv0ExS4mjpJ5A," xr:uid="{00000000-0004-0000-0100-000054010000}"/>
    <hyperlink ref="F68" r:id="rId56" display="https://www.compraspublicas.gob.ec/ProcesoContratacion/compras/PC/informacionProcesoContratacion2.cpe?idSoliCompra=m0OsLg5VdlRAap5262PVt7BnaisVwBtVOdZUxni4C0o," xr:uid="{00000000-0004-0000-0100-000055010000}"/>
    <hyperlink ref="F70" r:id="rId57" display="https://www.compraspublicas.gob.ec/ProcesoContratacion/compras/PC/informacionProcesoContratacion2.cpe?idSoliCompra=zGXW2koJja007TQEMYk41KXV5wXJeL_5VmFz24f1Smk," xr:uid="{00000000-0004-0000-0100-000056010000}"/>
    <hyperlink ref="F85" r:id="rId58" display="https://www.compraspublicas.gob.ec/ProcesoContratacion/compras/PC/informacionProcesoContratacion2.cpe?idSoliCompra=7VwcxuzuL8VPG21s4hnw7g8iBE7izpltK-TORsZDIls," xr:uid="{00000000-0004-0000-0100-000057010000}"/>
    <hyperlink ref="F86" r:id="rId59" display="https://www.compraspublicas.gob.ec/ProcesoContratacion/compras/PC/informacionProcesoContratacion2.cpe?idSoliCompra=Fy0qzNQFgiRawvo3YMgRJmrvb0X7Ppapv3k1bf9AJ6U," xr:uid="{00000000-0004-0000-0100-000058010000}"/>
    <hyperlink ref="F87" r:id="rId60" display="https://www.compraspublicas.gob.ec/ProcesoContratacion/compras/PC/informacionProcesoContratacion2.cpe?idSoliCompra=QbqFYZouA1WrvPNt5niXLaYrbi81p2qRnfet2s-pMKk," xr:uid="{00000000-0004-0000-0100-000059010000}"/>
    <hyperlink ref="F88" r:id="rId61" display="https://www.compraspublicas.gob.ec/ProcesoContratacion/compras/PC/informacionProcesoContratacion2.cpe?idSoliCompra=g8Khdx15bsL0-fLkOt5K3j6Ubiex_ZmTXAGjT1CpXtc," xr:uid="{00000000-0004-0000-0100-00005A010000}"/>
    <hyperlink ref="F89" r:id="rId62" display="https://www.compraspublicas.gob.ec/ProcesoContratacion/compras/PC/informacionProcesoContratacion2.cpe?idSoliCompra=IFdeRIFFYT7VetW489OKDBorZZJAg6xwLfB1eDJ5MMc," xr:uid="{00000000-0004-0000-0100-00005B010000}"/>
    <hyperlink ref="F90" r:id="rId63" display="https://www.compraspublicas.gob.ec/ProcesoContratacion/compras/PC/informacionProcesoContratacion2.cpe?idSoliCompra=pSgIWYR0zw-_FJlavfKA2_jpbMj8ysm-BaHjo1-C0b0," xr:uid="{00000000-0004-0000-0100-00005C010000}"/>
    <hyperlink ref="F103" r:id="rId64" display="https://www.compraspublicas.gob.ec/ProcesoContratacion/compras/PC/informacionProcesoContratacion2.cpe?idSoliCompra=Sib9dwtL2CUTg8fIZXDcAROsKW3Y9FKQG_7NN3IeQhM," xr:uid="{00000000-0004-0000-0100-00005D010000}"/>
    <hyperlink ref="F104" r:id="rId65" display="https://www.compraspublicas.gob.ec/ProcesoContratacion/compras/PC/informacionProcesoContratacion2.cpe?idSoliCompra=wKwVVcReTpg3Oi2Z8UnO0aG1nI9oSn29rixXyAInwkk," xr:uid="{00000000-0004-0000-0100-00005E010000}"/>
    <hyperlink ref="F105" r:id="rId66" display="https://www.compraspublicas.gob.ec/ProcesoContratacion/compras/PC/informacionProcesoContratacion2.cpe?idSoliCompra=G7Ke5TdUXEoeV-tkrjDqa-B1ySu6ZAxJRXfm8DSHn9o," xr:uid="{00000000-0004-0000-0100-00005F010000}"/>
    <hyperlink ref="F106" r:id="rId67" display="https://www.compraspublicas.gob.ec/ProcesoContratacion/compras/PC/informacionProcesoContratacion2.cpe?idSoliCompra=5rUGKycUa5xI4sofLhwyNHcrcnvfbOHcOv4SdQj3BFo," xr:uid="{00000000-0004-0000-0100-000060010000}"/>
    <hyperlink ref="F107" r:id="rId68" display="https://www.compraspublicas.gob.ec/ProcesoContratacion/compras/PC/informacionProcesoContratacion2.cpe?idSoliCompra=ekmI7DYFXbmou3hCSDVlu2OLVDeQJ_OcOOlUzwzU4UE," xr:uid="{00000000-0004-0000-0100-000061010000}"/>
    <hyperlink ref="F108" r:id="rId69" display="https://www.compraspublicas.gob.ec/ProcesoContratacion/compras/PC/informacionProcesoContratacion2.cpe?idSoliCompra=jvG_icqH0Si0rez4oeiqjA7bKNPHQHsvwOmHtA7zBtI," xr:uid="{00000000-0004-0000-0100-000062010000}"/>
    <hyperlink ref="F109" r:id="rId70" display="https://www.compraspublicas.gob.ec/ProcesoContratacion/compras/PC/informacionProcesoContratacion2.cpe?idSoliCompra=EoOOfFuhQGVzQtyMpnL6BAqxzR6gsxtqG7SxagCh144," xr:uid="{00000000-0004-0000-0100-000063010000}"/>
    <hyperlink ref="F110" r:id="rId71" display="https://www.compraspublicas.gob.ec/ProcesoContratacion/compras/PC/informacionProcesoContratacion2.cpe?idSoliCompra=Jze3odIjO7oMA00U1Sf9lQcdudZOtZqd1kfb83vs0DQ," xr:uid="{00000000-0004-0000-0100-000064010000}"/>
    <hyperlink ref="F111" r:id="rId72" display="https://www.compraspublicas.gob.ec/ProcesoContratacion/compras/PC/informacionProcesoContratacion2.cpe?idSoliCompra=N8Mxcx1Z-b3pjfeDK9Byhs2athhNs0MGG4Bjf5tlxPg," xr:uid="{00000000-0004-0000-0100-000065010000}"/>
    <hyperlink ref="F112" r:id="rId73" display="https://www.compraspublicas.gob.ec/ProcesoContratacion/compras/PC/informacionProcesoContratacion2.cpe?idSoliCompra=KBwUreqOiqJMcCIs9E_DoNY5dch-mM-XJ9WOym6e9zA," xr:uid="{00000000-0004-0000-0100-000066010000}"/>
    <hyperlink ref="F113" r:id="rId74" display="https://www.compraspublicas.gob.ec/ProcesoContratacion/compras/PC/informacionProcesoContratacion2.cpe?idSoliCompra=gvDd59Pi9ca9Oj3LJ0pneUBL8lwEZ-CgiLCrCYN2KHE," xr:uid="{00000000-0004-0000-0100-000067010000}"/>
    <hyperlink ref="F114" r:id="rId75" display="https://www.compraspublicas.gob.ec/ProcesoContratacion/compras/PC/informacionProcesoContratacion2.cpe?idSoliCompra=MYQjR0IZfx970mdUy9LBmsdiVSeiTpiDSbW0mA1Wdzo," xr:uid="{00000000-0004-0000-0100-000068010000}"/>
    <hyperlink ref="F115" r:id="rId76" display="https://www.compraspublicas.gob.ec/ProcesoContratacion/compras/PC/informacionProcesoContratacion2.cpe?idSoliCompra=HPrwDSS6iPET8mOsGeJW6Jme9AS6o72mt1UlWlYC65k," xr:uid="{00000000-0004-0000-0100-000069010000}"/>
    <hyperlink ref="F116" r:id="rId77" display="https://www.compraspublicas.gob.ec/ProcesoContratacion/compras/PC/informacionProcesoContratacion2.cpe?idSoliCompra=QQnGIp2stiYHlJIxtcWoD9eg0srS15TA1MfNEtIZld8," xr:uid="{00000000-0004-0000-0100-00006A010000}"/>
    <hyperlink ref="F117" r:id="rId78" display="https://www.compraspublicas.gob.ec/ProcesoContratacion/compras/PC/informacionProcesoContratacion2.cpe?idSoliCompra=ruVzNyR982TCTzAoKWiEUdpC-sxu9y6r6ZdoDPxxt3w," xr:uid="{00000000-0004-0000-0100-00006B010000}"/>
    <hyperlink ref="F118" r:id="rId79" display="https://www.compraspublicas.gob.ec/ProcesoContratacion/compras/PC/informacionProcesoContratacion2.cpe?idSoliCompra=XxrKXdl48yoLZ0Gcn5K8d2Ab6Q8TWWgiDn9H-O3_DEc," xr:uid="{00000000-0004-0000-0100-00006C010000}"/>
    <hyperlink ref="F119" r:id="rId80" display="https://www.compraspublicas.gob.ec/ProcesoContratacion/compras/PC/informacionProcesoContratacion2.cpe?idSoliCompra=wPVCvrmjNJomxqLXCGqFAu4NtzRlwe5fzydqazJVQAA," xr:uid="{00000000-0004-0000-0100-00006D010000}"/>
    <hyperlink ref="F127" r:id="rId81" display="https://www.compraspublicas.gob.ec/ProcesoContratacion/compras/PC/informacionProcesoContratacion2.cpe?idSoliCompra=qZPxs0RWav3KCeGl0RLU2M8yv0rYI8Au5mvkYetueuc," xr:uid="{00000000-0004-0000-0100-00006E010000}"/>
    <hyperlink ref="F128" r:id="rId82" display="https://www.compraspublicas.gob.ec/ProcesoContratacion/compras/PC/informacionProcesoContratacion2.cpe?idSoliCompra=R77o9VVuMpQRgPIwBYb19dlyN7BG3z-6hRO8OPRTP5Y," xr:uid="{00000000-0004-0000-0100-00006F010000}"/>
    <hyperlink ref="F129" r:id="rId83" display="https://www.compraspublicas.gob.ec/ProcesoContratacion/compras/PC/informacionProcesoContratacion2.cpe?idSoliCompra=4ZtZXwupz31id1AJnaI8_sJiRdinf-u4LZEW_qni-Ew," xr:uid="{00000000-0004-0000-0100-000070010000}"/>
    <hyperlink ref="F130" r:id="rId84" display="https://www.compraspublicas.gob.ec/ProcesoContratacion/compras/PC/informacionProcesoContratacion2.cpe?idSoliCompra=mdIt37ad5sSyst0njbpvgrHb24A0bDXkFWhjzTzCWF8," xr:uid="{00000000-0004-0000-0100-000071010000}"/>
    <hyperlink ref="F131" r:id="rId85" display="https://www.compraspublicas.gob.ec/ProcesoContratacion/compras/PC/informacionProcesoContratacion2.cpe?idSoliCompra=kK-PjEZYLVnYrMyeCWnRuMOGwNFjTrxZ0aoEToHVGdw," xr:uid="{00000000-0004-0000-0100-000072010000}"/>
    <hyperlink ref="F132" r:id="rId86" display="https://www.compraspublicas.gob.ec/ProcesoContratacion/compras/PC/informacionProcesoContratacion2.cpe?idSoliCompra=HI_48ek05YolI7cKKr7yA9zpU0uhTJZGo3pWDNuyjm0," xr:uid="{00000000-0004-0000-0100-000073010000}"/>
    <hyperlink ref="F133" r:id="rId87" display="https://www.compraspublicas.gob.ec/ProcesoContratacion/compras/PC/informacionProcesoContratacion2.cpe?idSoliCompra=aTZe636AjDqiYstPTUK_KXVb0wA6M_BmaS5YbZ8nuL8," xr:uid="{00000000-0004-0000-0100-000074010000}"/>
    <hyperlink ref="F134" r:id="rId88" display="https://www.compraspublicas.gob.ec/ProcesoContratacion/compras/PC/informacionProcesoContratacion2.cpe?idSoliCompra=pMQLXw7B0Rr49xcmVbujfIX9Tkyg8UCjTafiOt-BIBc," xr:uid="{00000000-0004-0000-0100-000075010000}"/>
    <hyperlink ref="F135" r:id="rId89" display="https://www.compraspublicas.gob.ec/ProcesoContratacion/compras/PC/informacionProcesoContratacion2.cpe?idSoliCompra=t91fRNwpbVIViY8jnfkeRBg6aegqtKocir8Ll4lKyrE," xr:uid="{00000000-0004-0000-0100-000076010000}"/>
    <hyperlink ref="F136" r:id="rId90" display="https://www.compraspublicas.gob.ec/ProcesoContratacion/compras/PC/informacionProcesoContratacion2.cpe?idSoliCompra=tUiM88jZAtGiW4LXBMQccrrSGGIXtgEmMT8q-3G-N7w," xr:uid="{00000000-0004-0000-0100-000077010000}"/>
    <hyperlink ref="F137" r:id="rId91" display="https://www.compraspublicas.gob.ec/ProcesoContratacion/compras/PC/informacionProcesoContratacion2.cpe?idSoliCompra=aiUi65ydwj_oRjns3MtfhJEpCzMPHIOJEoXhwoqrUkg," xr:uid="{00000000-0004-0000-0100-000078010000}"/>
    <hyperlink ref="F138" r:id="rId92" display="https://www.compraspublicas.gob.ec/ProcesoContratacion/compras/PC/informacionProcesoContratacion2.cpe?idSoliCompra=-7836Us1_GEVD_7jdkB7fiKyzEWtCpEhmOfDFfjGWpc," xr:uid="{00000000-0004-0000-0100-000079010000}"/>
    <hyperlink ref="F139" r:id="rId93" display="https://www.compraspublicas.gob.ec/ProcesoContratacion/compras/PC/informacionProcesoContratacion2.cpe?idSoliCompra=iIQoXLR7BftpbIxXz59NEvK0GiyZnaJn-HmwwXaFpK8," xr:uid="{00000000-0004-0000-0100-00007A010000}"/>
    <hyperlink ref="F140" r:id="rId94" display="https://www.compraspublicas.gob.ec/ProcesoContratacion/compras/PC/informacionProcesoContratacion2.cpe?idSoliCompra=ZQNLkE1FqwOwpUpQCKXCDDMs2jrI22uyrnj4UTCE61k," xr:uid="{00000000-0004-0000-0100-00007B010000}"/>
    <hyperlink ref="F141" r:id="rId95" display="https://www.compraspublicas.gob.ec/ProcesoContratacion/compras/PC/informacionProcesoContratacion2.cpe?idSoliCompra=tM3LpPn85zm5lOkqPigG0yHNm4SmPHZOBAiKecX1hu8," xr:uid="{00000000-0004-0000-0100-00007C010000}"/>
    <hyperlink ref="F142" r:id="rId96" display="https://www.compraspublicas.gob.ec/ProcesoContratacion/compras/PC/informacionProcesoContratacion2.cpe?idSoliCompra=s_VAudg70bE-rVvz26udsfkqvRyjtOy_xs0kjK-fO1k," xr:uid="{00000000-0004-0000-0100-00007D010000}"/>
    <hyperlink ref="F143" r:id="rId97" display="https://www.compraspublicas.gob.ec/ProcesoContratacion/compras/PC/informacionProcesoContratacion2.cpe?idSoliCompra=Si00JgWdXYfv_omH1rYTUBZeLQUEb5PJUzfLRgKbgJM," xr:uid="{00000000-0004-0000-0100-00007E010000}"/>
    <hyperlink ref="F144" r:id="rId98" display="https://www.compraspublicas.gob.ec/ProcesoContratacion/compras/PC/informacionProcesoContratacion2.cpe?idSoliCompra=cBXbaQFk2yfsAdpvmLQtIxH-noV8qZ_RUE-W35lajrY," xr:uid="{00000000-0004-0000-0100-00007F010000}"/>
    <hyperlink ref="F145" r:id="rId99" display="https://www.compraspublicas.gob.ec/ProcesoContratacion/compras/PC/informacionProcesoContratacion2.cpe?idSoliCompra=KJXIfK1d_Wgn0nOGRfxzBiEU8QkgSDYvhpiW3WvDHc4," xr:uid="{00000000-0004-0000-0100-000080010000}"/>
    <hyperlink ref="F146" r:id="rId100" display="https://www.compraspublicas.gob.ec/ProcesoContratacion/compras/PC/informacionProcesoContratacion2.cpe?idSoliCompra=E3aN2XfZTH1oJUF0jJZaq1JL_6_kVTC9Q5ixbmKlZ44," xr:uid="{00000000-0004-0000-0100-000081010000}"/>
    <hyperlink ref="F147" r:id="rId101" display="https://www.compraspublicas.gob.ec/ProcesoContratacion/compras/PC/informacionProcesoContratacion2.cpe?idSoliCompra=52p9RDYr86CMdhI_6Px3Oc5ZxgjYuJfS14DprnvS1CI," xr:uid="{00000000-0004-0000-0100-000082010000}"/>
    <hyperlink ref="F148" r:id="rId102" display="https://www.compraspublicas.gob.ec/ProcesoContratacion/compras/PC/informacionProcesoContratacion2.cpe?idSoliCompra=_rOM-XEnO_KYqRnfru8togweHTLOq6nvzsCCTsjNHYQ," xr:uid="{00000000-0004-0000-0100-000083010000}"/>
    <hyperlink ref="F149" r:id="rId103" display="https://www.compraspublicas.gob.ec/ProcesoContratacion/compras/PC/informacionProcesoContratacion2.cpe?idSoliCompra=M1JQlZ59jUyMFcau_MOrBdytFTCnvIo0-6ZCcVXVeP4," xr:uid="{00000000-0004-0000-0100-000084010000}"/>
    <hyperlink ref="F150" r:id="rId104" display="https://www.compraspublicas.gob.ec/ProcesoContratacion/compras/PC/informacionProcesoContratacion2.cpe?idSoliCompra=2jbhSTM7okRflAxl10EyDSs7eElldzMs1AiWaqgT77Y," xr:uid="{00000000-0004-0000-0100-000085010000}"/>
    <hyperlink ref="F151" r:id="rId105" display="https://www.compraspublicas.gob.ec/ProcesoContratacion/compras/PC/informacionProcesoContratacion2.cpe?idSoliCompra=QqacTWyyc8zDKFxQ_nmekBBoqqnUIUYE6VkbvPAAiUw," xr:uid="{00000000-0004-0000-0100-000086010000}"/>
    <hyperlink ref="F152" r:id="rId106" display="https://www.compraspublicas.gob.ec/ProcesoContratacion/compras/PC/informacionProcesoContratacion2.cpe?idSoliCompra=A6Wm7tsNOPi8yTLK_Ytv83mpwLWQAqyx3bFdD4DAb5g," xr:uid="{00000000-0004-0000-0100-000087010000}"/>
    <hyperlink ref="F153" r:id="rId107" display="https://www.compraspublicas.gob.ec/ProcesoContratacion/compras/PC/informacionProcesoContratacion2.cpe?idSoliCompra=OujZnu1Kb3Ip4rFtdffpFLGZ524eF5gdKcrccnxeKxU," xr:uid="{00000000-0004-0000-0100-000088010000}"/>
    <hyperlink ref="F154" r:id="rId108" display="https://www.compraspublicas.gob.ec/ProcesoContratacion/compras/PC/informacionProcesoContratacion2.cpe?idSoliCompra=ANCAkAdYePUpTXnr7LpJSArLYl5E6NIFU8uLj90Fo_w," xr:uid="{00000000-0004-0000-0100-000089010000}"/>
    <hyperlink ref="F155" r:id="rId109" display="https://www.compraspublicas.gob.ec/ProcesoContratacion/compras/PC/informacionProcesoContratacion2.cpe?idSoliCompra=hrtL3d2HALqAi2BWCRuiiaQJPBLETbYssCMFdZFvUB4," xr:uid="{00000000-0004-0000-0100-00008A010000}"/>
    <hyperlink ref="F156" r:id="rId110" display="https://www.compraspublicas.gob.ec/ProcesoContratacion/compras/PC/informacionProcesoContratacion2.cpe?idSoliCompra=UAJEek5sK8iWPBeBxQHIqLmWbHwRQ8kMvQmTppZe6H0," xr:uid="{00000000-0004-0000-0100-00008B010000}"/>
    <hyperlink ref="F157" r:id="rId111" display="https://www.compraspublicas.gob.ec/ProcesoContratacion/compras/PC/informacionProcesoContratacion2.cpe?idSoliCompra=3MLcIwZ0WimCRLN-yZ9F1UnTGc3_1lAv2rej-bVBWGk," xr:uid="{00000000-0004-0000-0100-00008C010000}"/>
    <hyperlink ref="F158" r:id="rId112" display="https://www.compraspublicas.gob.ec/ProcesoContratacion/compras/PC/informacionProcesoContratacion2.cpe?idSoliCompra=stZOhdTusRR1FbgdIwXKubDNspzsl6mM6unK6M86RWU," xr:uid="{00000000-0004-0000-0100-00008D010000}"/>
    <hyperlink ref="F159" r:id="rId113" display="https://www.compraspublicas.gob.ec/ProcesoContratacion/compras/PC/informacionProcesoContratacion2.cpe?idSoliCompra=u2jH3PEVdQN5Ezjz622GLRkoq-V-ZsVsiR9oSl1mJhY," xr:uid="{00000000-0004-0000-0100-00008E010000}"/>
    <hyperlink ref="F160" r:id="rId114" display="https://www.compraspublicas.gob.ec/ProcesoContratacion/compras/PC/informacionProcesoContratacion2.cpe?idSoliCompra=Al7TwHmbWlfws1JpSWLw3u6-LKW-Ryox6x-sQNlgzzY," xr:uid="{00000000-0004-0000-0100-00008F010000}"/>
    <hyperlink ref="F161" r:id="rId115" display="https://www.compraspublicas.gob.ec/ProcesoContratacion/compras/PC/informacionProcesoContratacion2.cpe?idSoliCompra=dbFm7ZpiyoUmyWy-ayhYQKiVuXrfPmby973MRzrlm18," xr:uid="{00000000-0004-0000-0100-000090010000}"/>
    <hyperlink ref="F162" r:id="rId116" display="https://www.compraspublicas.gob.ec/ProcesoContratacion/compras/PC/informacionProcesoContratacion2.cpe?idSoliCompra=aTo3ctsfPlTdm9GJSezPzd5_fMnvFBBsfHnkon8IC_A," xr:uid="{00000000-0004-0000-0100-000091010000}"/>
    <hyperlink ref="F69" r:id="rId117" display="https://www.compraspublicas.gob.ec/ProcesoContratacion/compras/PC/informacionProcesoContratacion2.cpe?idSoliCompra=xkdz8Bp4mB8GfI7oqztmD8doljHdZoQ0thjgCcAToOo," xr:uid="{00000000-0004-0000-0100-000092010000}"/>
    <hyperlink ref="F91" r:id="rId118" display="https://www.compraspublicas.gob.ec/ProcesoContratacion/compras/PC/informacionProcesoContratacion2.cpe?idSoliCompra=1BjiQm_laByFAS7nLmIDTIe5jnCLu5afdYj3oh9zHvQ," xr:uid="{00000000-0004-0000-0100-000093010000}"/>
    <hyperlink ref="F92" r:id="rId119" display="https://www.compraspublicas.gob.ec/ProcesoContratacion/compras/PC/informacionProcesoContratacion2.cpe?idSoliCompra=opOIdbO7dWVVpdjhHWf3kd8CcPojWQ2i8K5JP6XVsac," xr:uid="{00000000-0004-0000-0100-000094010000}"/>
    <hyperlink ref="F169" r:id="rId120" display="https://www.compraspublicas.gob.ec/ProcesoContratacion/compras/PC/informacionProcesoContratacion2.cpe?idSoliCompra=lO0OhWa7LNNUWfIauou_q7tkuvWtJVgfqzrH7ChwuSk," xr:uid="{00000000-0004-0000-0100-000095010000}"/>
    <hyperlink ref="F170" r:id="rId121" display="https://www.compraspublicas.gob.ec/ProcesoContratacion/compras/PC/informacionProcesoContratacion2.cpe?idSoliCompra=HpdgTWx3bkJ30XpSnfUYDsK0igJpT_JxDm4ogF4EJPI," xr:uid="{00000000-0004-0000-0100-000096010000}"/>
    <hyperlink ref="F171" r:id="rId122" display="https://www.compraspublicas.gob.ec/ProcesoContratacion/compras/PC/informacionProcesoContratacion2.cpe?idSoliCompra=hlJYkmfS3zmdZloPbShLz_NZVvpEf0ORuHVCgj0X1n0," xr:uid="{00000000-0004-0000-0100-000097010000}"/>
    <hyperlink ref="F172" r:id="rId123" display="https://www.compraspublicas.gob.ec/ProcesoContratacion/compras/PC/informacionProcesoContratacion2.cpe?idSoliCompra=KufeKQCcxyQzhDmObsW08xO-IWWy50ybdByM4iEKrrM," xr:uid="{00000000-0004-0000-0100-000098010000}"/>
    <hyperlink ref="F173" r:id="rId124" display="https://www.compraspublicas.gob.ec/ProcesoContratacion/compras/PC/informacionProcesoContratacion2.cpe?idSoliCompra=6YWxLTR43o74MsKc_GLwAB4r8jE2us9tNwmpvh5OfwE," xr:uid="{00000000-0004-0000-0100-000099010000}"/>
    <hyperlink ref="F174" r:id="rId125" display="https://www.compraspublicas.gob.ec/ProcesoContratacion/compras/PC/informacionProcesoContratacion2.cpe?idSoliCompra=50Jh22hC6aQWc9h52i9CvKz-VIc4CMbYZTFItsnvvY4," xr:uid="{00000000-0004-0000-0100-00009A010000}"/>
    <hyperlink ref="F175" r:id="rId126" display="https://www.compraspublicas.gob.ec/ProcesoContratacion/compras/SC/sci.cpe?idSoliCompra=QmLWfam4u9VLJcAWjy4__V2LSRrEgdwLBfDRxE-L0CE," xr:uid="{00000000-0004-0000-0100-00009B010000}"/>
    <hyperlink ref="F176" r:id="rId127" display="https://www.compraspublicas.gob.ec/ProcesoContratacion/compras/PC/informacionProcesoContratacion2.cpe?idSoliCompra=412fWPNN1v2me4XXmSGtwyhlpjZZRa7RIHhdP0vkKwI," xr:uid="{00000000-0004-0000-0100-00009C010000}"/>
    <hyperlink ref="F177" r:id="rId128" display="https://www.compraspublicas.gob.ec/ProcesoContratacion/compras/PC/informacionProcesoContratacion2.cpe?idSoliCompra=tx3B022VFTSVktWRSeFeilFnN4nqQgqqeSvI4MGBLns," xr:uid="{00000000-0004-0000-0100-00009D010000}"/>
    <hyperlink ref="F178" r:id="rId129" display="https://www.compraspublicas.gob.ec/ProcesoContratacion/compras/PC/informacionProcesoContratacion2.cpe?idSoliCompra=LDzZ-zlpz4l7JrMEYeP20xpJJz06SN3p9WOfBNRV894," xr:uid="{00000000-0004-0000-0100-00009E010000}"/>
    <hyperlink ref="F179" r:id="rId130" display="https://www.compraspublicas.gob.ec/ProcesoContratacion/compras/PC/informacionProcesoContratacion2.cpe?idSoliCompra=rGgwbBgMOHS3_GFpqOabMF290P60uHK8hS7G19csg_M," xr:uid="{00000000-0004-0000-0100-00009F010000}"/>
    <hyperlink ref="F180" r:id="rId131" display="https://www.compraspublicas.gob.ec/ProcesoContratacion/compras/PC/informacionProcesoContratacion2.cpe?idSoliCompra=A3Arru2p1XbDzwyNN46iPxRR8gt89y7UT74xgJKSx98," xr:uid="{00000000-0004-0000-0100-0000A0010000}"/>
    <hyperlink ref="F181" r:id="rId132" display="https://www.compraspublicas.gob.ec/ProcesoContratacion/compras/PC/informacionProcesoContratacion2.cpe?idSoliCompra=goDYduUFajWYfOr2P34MrDguZs6a6z2gBbvq1HVPbyk," xr:uid="{00000000-0004-0000-0100-0000A1010000}"/>
    <hyperlink ref="F182" r:id="rId133" display="https://www.compraspublicas.gob.ec/ProcesoContratacion/compras/PC/informacionProcesoContratacion2.cpe?idSoliCompra=Zh1lyrDdtaq813TkASdDBm9kWjd3DMJ7wsomgBWxsZ8," xr:uid="{00000000-0004-0000-0100-0000A2010000}"/>
    <hyperlink ref="F183" r:id="rId134" display="https://www.compraspublicas.gob.ec/ProcesoContratacion/compras/PC/informacionProcesoContratacion2.cpe?idSoliCompra=8Kek_uB07V8Ib5n8P-KEmsPsqCVCqHCF0oMHYmNoupk," xr:uid="{00000000-0004-0000-0100-0000A3010000}"/>
    <hyperlink ref="F184" r:id="rId135" display="https://www.compraspublicas.gob.ec/ProcesoContratacion/compras/PC/informacionProcesoContratacion2.cpe?idSoliCompra=bIcUBSHdNdbVTaH6NZpg8SNRifpHG7uY7VBmtJSrOJk," xr:uid="{00000000-0004-0000-0100-0000A4010000}"/>
    <hyperlink ref="F185" r:id="rId136" display="https://www.compraspublicas.gob.ec/ProcesoContratacion/compras/PC/informacionProcesoContratacion2.cpe?idSoliCompra=xjAQgGt-xQsvtXijdvuGZplVSZv722qRxgyGjDSALJE," xr:uid="{00000000-0004-0000-0100-0000A5010000}"/>
    <hyperlink ref="F186" r:id="rId137" display="https://www.compraspublicas.gob.ec/ProcesoContratacion/compras/SC/sci.cpe?idSoliCompra=ZjbPSQfmNdoYBppC0y_hRTCBvirnQMYCU9Rb5Me7Ltk," xr:uid="{00000000-0004-0000-0100-0000A6010000}"/>
    <hyperlink ref="F187" r:id="rId138" display="https://www.compraspublicas.gob.ec/ProcesoContratacion/compras/PC/informacionProcesoContratacion2.cpe?idSoliCompra=6MG5UwL8P3cbe7pDbX0Ei-wEBuZ37DyU37R0VS1xQd4," xr:uid="{00000000-0004-0000-0100-0000A7010000}"/>
    <hyperlink ref="F189" r:id="rId139" display="https://www.compraspublicas.gob.ec/ProcesoContratacion/compras/PC/informacionProcesoContratacion2.cpe?idSoliCompra=vjiIkR-Qdn3Zt1igugq1wlPfJqFBKgdFTD5bv5YYoKM," xr:uid="{00000000-0004-0000-0100-0000A8010000}"/>
    <hyperlink ref="F190" r:id="rId140" display="https://www.compraspublicas.gob.ec/ProcesoContratacion/compras/PC/informacionProcesoContratacion2.cpe?idSoliCompra=i6eVwKyFApl-kpGOohe8LOoYWfqHRaiPszGFkLmnpgM," xr:uid="{00000000-0004-0000-0100-0000A9010000}"/>
    <hyperlink ref="F191" r:id="rId141" display="https://www.compraspublicas.gob.ec/ProcesoContratacion/compras/PC/informacionProcesoContratacion2.cpe?idSoliCompra=GPYbobW9JTn8Ten3fg0syfNM5lTOIpj_jtV0XTBX21g," xr:uid="{00000000-0004-0000-0100-0000AA010000}"/>
    <hyperlink ref="F192" r:id="rId142" display="https://www.compraspublicas.gob.ec/ProcesoContratacion/compras/PC/informacionProcesoContratacion2.cpe?idSoliCompra=-hC-EgZvCO7uedB1_cQRdjgDRszjYMsulgWIX3djOQI," xr:uid="{00000000-0004-0000-0100-0000AB010000}"/>
    <hyperlink ref="F193" r:id="rId143" display="https://www.compraspublicas.gob.ec/ProcesoContratacion/compras/PC/informacionProcesoContratacion2.cpe?idSoliCompra=QVx7e8DWTwTO28q0EhwL6CyHbiccl6GnJIru6gpbG6o," xr:uid="{00000000-0004-0000-0100-0000AC010000}"/>
    <hyperlink ref="F194" r:id="rId144" display="https://www.compraspublicas.gob.ec/ProcesoContratacion/compras/PC/informacionProcesoContratacion2.cpe?idSoliCompra=CU4KFn-NHnh6DGSHg7P5xOd1aElE2vrhp0G_e7Ss2J8," xr:uid="{00000000-0004-0000-0100-0000AD010000}"/>
    <hyperlink ref="F196" r:id="rId145" display="https://www.compraspublicas.gob.ec/ProcesoContratacion/compras/PC/informacionProcesoContratacion2.cpe?idSoliCompra=zXz3BxISFPKHr4y9GFWY3gnCR3LERSCZ4MYZYreydss," xr:uid="{00000000-0004-0000-0100-0000AF010000}"/>
    <hyperlink ref="F197" r:id="rId146" display="https://www.compraspublicas.gob.ec/ProcesoContratacion/compras/PC/informacionProcesoContratacion2.cpe?idSoliCompra=n4iSPndRcOPQF9D4Z8IuLM_bGPFd9f7iH_4IXl-TJ80," xr:uid="{00000000-0004-0000-0100-0000B0010000}"/>
    <hyperlink ref="F198" r:id="rId147" display="https://www.compraspublicas.gob.ec/ProcesoContratacion/compras/PC/informacionProcesoContratacion2.cpe?idSoliCompra=nxO4MQupkbNnJ_bsGrwwYAtSaOWDrjkptmnOLl6tRK4," xr:uid="{00000000-0004-0000-0100-0000B1010000}"/>
    <hyperlink ref="F199" r:id="rId148" display="https://www.compraspublicas.gob.ec/ProcesoContratacion/compras/PC/informacionProcesoContratacion2.cpe?idSoliCompra=EUDMkoBZE9euDsk7IhtybfjmqQnc4OfeXpJ_E6qteEw," xr:uid="{00000000-0004-0000-0100-0000B2010000}"/>
    <hyperlink ref="F200" r:id="rId149" display="https://www.compraspublicas.gob.ec/ProcesoContratacion/compras/PC/informacionProcesoContratacion2.cpe?idSoliCompra=CA6fVkFqu3kNOry4qu6SfbY1ZPnKWMyLmGAsm7H9bqg," xr:uid="{00000000-0004-0000-0100-0000B3010000}"/>
    <hyperlink ref="F201" r:id="rId150" display="https://www.compraspublicas.gob.ec/ProcesoContratacion/compras/PC/informacionProcesoContratacion2.cpe?idSoliCompra=00TT4vXYThrX2zpWFuMZGfoUQSGVYNHBNdZiJtIBYsM," xr:uid="{00000000-0004-0000-0100-0000B4010000}"/>
    <hyperlink ref="F202" r:id="rId151" display="https://www.compraspublicas.gob.ec/ProcesoContratacion/compras/PC/informacionProcesoContratacion2.cpe?idSoliCompra=LYfuNLYl4PSo4XqViDGh7wrLy6g7E99OgTLtu9GdM9k," xr:uid="{00000000-0004-0000-0100-0000B5010000}"/>
    <hyperlink ref="F203" r:id="rId152" display="https://www.compraspublicas.gob.ec/ProcesoContratacion/compras/PC/informacionProcesoContratacion2.cpe?idSoliCompra=TfmT2wBy3oHFVj38tZEq92aNC2wj86hwk4okpQh7p5I," xr:uid="{00000000-0004-0000-0100-0000B6010000}"/>
    <hyperlink ref="F188" r:id="rId153" display="https://www.compraspublicas.gob.ec/ProcesoContratacion/compras/PC/informacionProcesoContratacion2.cpe?idSoliCompra=gHO25wxNWhR4O5hC84DHYsNP8SmYhb4AHkKGq9fbXO4," xr:uid="{00000000-0004-0000-0100-0000B7010000}"/>
    <hyperlink ref="F204" r:id="rId154" display="https://www.compraspublicas.gob.ec/ProcesoContratacion/compras/PC/informacionProcesoContratacion2.cpe?idSoliCompra=8jEg3X2g7_WRe5PSmkooRSJr8tTZEx2iJIkk2w4_bVE," xr:uid="{00000000-0004-0000-0100-0000B8010000}"/>
    <hyperlink ref="F205" r:id="rId155" display="https://www.compraspublicas.gob.ec/ProcesoContratacion/compras/PC/informacionProcesoContratacion2.cpe?idSoliCompra=paGbBKBNQLt7qjlmBLA6FIxt7KuXlZEm8jCal8pvceE," xr:uid="{00000000-0004-0000-0100-0000B9010000}"/>
    <hyperlink ref="F206" r:id="rId156" display="https://www.compraspublicas.gob.ec/ProcesoContratacion/compras/PC/informacionProcesoContratacion2.cpe?idSoliCompra=sn_shg50Yr7fSKpUpIWooZPlneOxCAgHKqHAofh_jmg," xr:uid="{00000000-0004-0000-0100-0000BA010000}"/>
    <hyperlink ref="F222" r:id="rId157" display="https://www.compraspublicas.gob.ec/ProcesoContratacion/compras/PC/informacionProcesoContratacion2.cpe?idSoliCompra=XZpCfWRD4q6jPE8ZyNr28suxlwE3BgA3KmUp3qPF65I," xr:uid="{00000000-0004-0000-0100-0000BB010000}"/>
    <hyperlink ref="F223" r:id="rId158" display="https://www.compraspublicas.gob.ec/ProcesoContratacion/compras/PC/informacionProcesoContratacion2.cpe?idSoliCompra=ruitXNHwjvP1xyoadxNHM8n1b9y6H7m4gUiak0kh7eY," xr:uid="{00000000-0004-0000-0100-0000BC010000}"/>
    <hyperlink ref="F224" r:id="rId159" display="https://www.compraspublicas.gob.ec/ProcesoContratacion/compras/PC/informacionProcesoContratacion2.cpe?idSoliCompra=i_fIaEUsTJ-DvBif0nEhUvwdnK6SG1qycNKv1xcnMso," xr:uid="{00000000-0004-0000-0100-0000BD010000}"/>
    <hyperlink ref="F225" r:id="rId160" display="https://www.compraspublicas.gob.ec/ProcesoContratacion/compras/PC/informacionProcesoContratacion2.cpe?idSoliCompra=F7zM3PnGydtPFtJEhk9qIi6A2sbe_cJ3hFUDMX9boeE," xr:uid="{00000000-0004-0000-0100-0000BE010000}"/>
    <hyperlink ref="F226" r:id="rId161" display="https://www.compraspublicas.gob.ec/ProcesoContratacion/compras/PC/informacionProcesoContratacion2.cpe?idSoliCompra=sZwcpaiOh-LppX1_WmSFOTw9yZlMMsMKuRmUULutgGY," xr:uid="{00000000-0004-0000-0100-0000BF010000}"/>
    <hyperlink ref="F247" r:id="rId162" display="https://www.compraspublicas.gob.ec/ProcesoContratacion/compras/PC/informacionProcesoContratacion2.cpe?idSoliCompra=rWojIgelttz-H1rKPUuasJbWGjmcI2BGY5-6P59886I," xr:uid="{00000000-0004-0000-0100-0000C0010000}"/>
    <hyperlink ref="F248" r:id="rId163" display="https://www.compraspublicas.gob.ec/ProcesoContratacion/compras/PC/informacionProcesoContratacion2.cpe?idSoliCompra=PoqOUK5LSH9q6n_NvuHTi6V-h95JO5Z34AtE4cMezQQ," xr:uid="{00000000-0004-0000-0100-0000C1010000}"/>
    <hyperlink ref="F250" r:id="rId164" display="https://www.compraspublicas.gob.ec/ProcesoContratacion/compras/PC/informacionProcesoContratacion2.cpe?idSoliCompra=20MHL-Bc_pwsnPkzflYfOIlWj85brlKEyaaYqpFJW7c," xr:uid="{00000000-0004-0000-0100-0000C3010000}"/>
    <hyperlink ref="F251" r:id="rId165" display="https://www.compraspublicas.gob.ec/ProcesoContratacion/compras/PC/informacionProcesoContratacion2.cpe?idSoliCompra=YaovRDBhofgdohNGgEuRY4_EZKlkfQnfptoRz701LVc," xr:uid="{00000000-0004-0000-0100-0000C4010000}"/>
    <hyperlink ref="F252" r:id="rId166" display="https://www.compraspublicas.gob.ec/ProcesoContratacion/compras/PC/informacionProcesoContratacion2.cpe?idSoliCompra=HzNuYHHi6OHrjDiGezp8HfZ4R_oSKupqpel2EKllEJo," xr:uid="{00000000-0004-0000-0100-0000C5010000}"/>
    <hyperlink ref="F253" r:id="rId167" display="https://www.compraspublicas.gob.ec/ProcesoContratacion/compras/PC/informacionProcesoContratacion2.cpe?idSoliCompra=MgIPo1CtnA0kSJ1QbbHaew-IGmc-LFeqowLB1gTV4DM," xr:uid="{00000000-0004-0000-0100-0000C6010000}"/>
    <hyperlink ref="F254" r:id="rId168" display="https://www.compraspublicas.gob.ec/ProcesoContratacion/compras/PC/informacionProcesoContratacion2.cpe?idSoliCompra=-okDR3PG82-tF1UCRiZTjh3_AdZZRH_1pgwA9amu9aY," xr:uid="{00000000-0004-0000-0100-0000C7010000}"/>
    <hyperlink ref="F255" r:id="rId169" display="https://www.compraspublicas.gob.ec/ProcesoContratacion/compras/PC/informacionProcesoContratacion2.cpe?idSoliCompra=sWAGQohTb9PZ63TxtVF3s0oHrygaqbFTPqK2V-cB1DY," xr:uid="{00000000-0004-0000-0100-0000C8010000}"/>
    <hyperlink ref="F256" r:id="rId170" display="https://www.compraspublicas.gob.ec/ProcesoContratacion/compras/PC/informacionProcesoContratacion2.cpe?idSoliCompra=17HSs3iDX-c1InkCPDtfEbS1b_-DAGLXoVKKLN1FxCI," xr:uid="{00000000-0004-0000-0100-0000C9010000}"/>
    <hyperlink ref="F257" r:id="rId171" display="https://www.compraspublicas.gob.ec/ProcesoContratacion/compras/PC/informacionProcesoContratacion2.cpe?idSoliCompra=InXpbg3p-hi5vC8GGtSaIyWpCylGCq59xiKxN2SAav8," xr:uid="{00000000-0004-0000-0100-0000CA010000}"/>
    <hyperlink ref="F259" r:id="rId172" display="https://www.compraspublicas.gob.ec/ProcesoContratacion/compras/PC/informacionProcesoContratacion2.cpe?idSoliCompra=AhYiGVcvkboktwNlgCdAc4boy-hMI0MdD3goCRvjPZc," xr:uid="{00000000-0004-0000-0100-0000CC010000}"/>
    <hyperlink ref="F260" r:id="rId173" display="https://www.compraspublicas.gob.ec/ProcesoContratacion/compras/PC/informacionProcesoContratacion2.cpe?idSoliCompra=zjQMe5uNSKu8ICfzR7eE6KcW-5_sNTpAtECRlLRnzYg," xr:uid="{00000000-0004-0000-0100-0000CD010000}"/>
    <hyperlink ref="F262" r:id="rId174" display="https://www.compraspublicas.gob.ec/ProcesoContratacion/compras/SC/sci.cpe?idSoliCompra=l30y7tAohMjXbm5e95FhIpdFqbxG0sY3zj6Iqew0qBM," xr:uid="{00000000-0004-0000-0100-0000CE010000}"/>
    <hyperlink ref="F263" r:id="rId175" display="https://www.compraspublicas.gob.ec/ProcesoContratacion/compras/PC/informacionProcesoContratacion2.cpe?idSoliCompra=5qzkTaLZlyqDGaQDc-ghqN0OUpkwTACqn1dKo6r2vB0," xr:uid="{00000000-0004-0000-0100-0000CF010000}"/>
    <hyperlink ref="F264" r:id="rId176" display="https://www.compraspublicas.gob.ec/ProcesoContratacion/compras/PC/informacionProcesoContratacion2.cpe?idSoliCompra=rApqB08VWnh22_vUqrQ8mbpxNkpXPCTcOpgu8xZfPK0," xr:uid="{00000000-0004-0000-0100-0000D0010000}"/>
    <hyperlink ref="F265" r:id="rId177" display="https://www.compraspublicas.gob.ec/ProcesoContratacion/compras/PC/informacionProcesoContratacion2.cpe?idSoliCompra=Cgu0d1V9hYCluuHKPBc9pN0fk140JMvsLIhT1dPOc5A," xr:uid="{00000000-0004-0000-0100-0000D1010000}"/>
    <hyperlink ref="F266" r:id="rId178" display="https://www.compraspublicas.gob.ec/ProcesoContratacion/compras/PC/informacionProcesoContratacion2.cpe?idSoliCompra=uVSs1p59fKAxR5cQqjHjkRxE78YqK9I7vnJjSerF0vM," xr:uid="{00000000-0004-0000-0100-0000D2010000}"/>
    <hyperlink ref="F267" r:id="rId179" display="https://www.compraspublicas.gob.ec/ProcesoContratacion/compras/PC/informacionProcesoContratacion2.cpe?idSoliCompra=tDbx1NfJndp-yoyWXej24kQfUfmXaTW1VFRrz8rfTYc," xr:uid="{00000000-0004-0000-0100-0000D3010000}"/>
    <hyperlink ref="F270" r:id="rId180" display="https://www.compraspublicas.gob.ec/ProcesoContratacion/compras/PC/informacionProcesoContratacion2.cpe?idSoliCompra=Aq_1S-j4ig-SHSOHk8ffmbBVj_mPapbjlAnhCjSXlCc," xr:uid="{00000000-0004-0000-0100-0000D5010000}"/>
    <hyperlink ref="F271" r:id="rId181" display="https://www.compraspublicas.gob.ec/ProcesoContratacion/compras/PC/informacionProcesoContratacion2.cpe?idSoliCompra=NQ5MuVJxl1e-B1MH2x0ltWBAwyT3n5ybh-cTqfq0R-U," xr:uid="{00000000-0004-0000-0100-0000D6010000}"/>
    <hyperlink ref="F272" r:id="rId182" display="https://www.compraspublicas.gob.ec/ProcesoContratacion/compras/PC/informacionProcesoContratacion2.cpe?idSoliCompra=xvzA2GZs6wqJWqb5ktBMexJobDWhrLRKY-IG54XWmrc," xr:uid="{00000000-0004-0000-0100-0000D7010000}"/>
    <hyperlink ref="F273" r:id="rId183" display="https://www.compraspublicas.gob.ec/ProcesoContratacion/compras/PC/informacionProcesoContratacion2.cpe?idSoliCompra=utkh-rKQA7cqNuAlVSf07ZgBfUpvaiTdvEa9NsrBQIo," xr:uid="{00000000-0004-0000-0100-0000D8010000}"/>
    <hyperlink ref="F261" r:id="rId184" xr:uid="{00000000-0004-0000-0100-0000D9010000}"/>
    <hyperlink ref="F275" r:id="rId185" display="https://www.compraspublicas.gob.ec/ProcesoContratacion/compras/PC/informacionProcesoContratacion2.cpe?idSoliCompra=xfi9NeidZirGC4V6pVFTW79Z5EeH1cJ5cbYM82F4ccc," xr:uid="{00000000-0004-0000-0100-0000DA010000}"/>
    <hyperlink ref="F278" r:id="rId186" display="https://www.compraspublicas.gob.ec/ProcesoContratacion/compras/PC/informacionProcesoContratacion2.cpe?idSoliCompra=GrDwP0rajToyUztObgrBUj2vdUA6fS7p2LIdXZrN5iw," xr:uid="{00000000-0004-0000-0100-0000DE010000}"/>
    <hyperlink ref="F282" r:id="rId187" display="https://www.compraspublicas.gob.ec/ProcesoContratacion/compras/PC/informacionProcesoContratacion2.cpe?idSoliCompra=oJMJnIXQMrRv4wMef2SwnCjhugQgxjuTY0LgcNnoGyk," xr:uid="{00000000-0004-0000-0100-0000DF010000}"/>
    <hyperlink ref="F284" r:id="rId188" display="https://www.compraspublicas.gob.ec/ProcesoContratacion/compras/PC/informacionProcesoContratacion2.cpe?idSoliCompra=DTdq0GBNsVFjnW3iYTkckZu5mAP7e5heQf-xyBeNhjk," xr:uid="{00000000-0004-0000-0100-0000E1010000}"/>
    <hyperlink ref="F285" r:id="rId189" display="https://www.compraspublicas.gob.ec/ProcesoContratacion/compras/PC/informacionProcesoContratacion2.cpe?idSoliCompra=wXgxLXZlsHhXaUR8X5qYPBSh8jnTIFfU4z4PkD8IdmE," xr:uid="{00000000-0004-0000-0100-0000E2010000}"/>
    <hyperlink ref="F287" r:id="rId190" display="https://www.compraspublicas.gob.ec/ProcesoContratacion/compras/PC/informacionProcesoContratacion2.cpe?idSoliCompra=RVWeTQ_L0MmkFlyuqjCriQ_hRcIXIRF-u4G1JBpV9_s," xr:uid="{4920A160-D44D-48B9-919F-D26AD5A49473}"/>
    <hyperlink ref="F288" r:id="rId191" display="https://www.compraspublicas.gob.ec/ProcesoContratacion/compras/PC/informacionProcesoContratacion2.cpe?idSoliCompra=ujau0qYikZfkvhPNOlYH90jOzNGynjklBys4lsh5y0A," xr:uid="{7E6002EA-86AB-4761-B7E7-23BADA68C02D}"/>
    <hyperlink ref="F289" r:id="rId192" display="https://www.compraspublicas.gob.ec/ProcesoContratacion/compras/PC/informacionProcesoContratacion2.cpe?idSoliCompra=RtJ7RCa6bfVrLAMgdHTa55pkTGyIb_CCun5qbNyIl28," xr:uid="{FBEBEB18-B9BD-47AC-B8AC-59330A4CBE9F}"/>
    <hyperlink ref="F290" r:id="rId193" display="https://www.compraspublicas.gob.ec/ProcesoContratacion/compras/PC/informacionProcesoContratacion2.cpe?idSoliCompra=j4tBDz3ShBaDu8VCEDR7AkmTARBaH_ew2yt7ZARKqUE," xr:uid="{3C27946F-0F8B-41DC-8190-0889D0A68CD5}"/>
    <hyperlink ref="F291" r:id="rId194" display="https://www.compraspublicas.gob.ec/ProcesoContratacion/compras/PC/informacionProcesoContratacion2.cpe?idSoliCompra=rMDWL09A8kq2jUSM5E6lf85LQA-q-t6_4n0UMmjIONk," xr:uid="{E2ABA3F8-02B0-4BEE-9CF5-A04243D6A98D}"/>
    <hyperlink ref="F292" r:id="rId195" display="https://www.compraspublicas.gob.ec/ProcesoContratacion/compras/PC/informacionProcesoContratacion2.cpe?idSoliCompra=vE-vUtlFIiGreSMZeDAz-bqq8eDdVJhLDX7EekXgLH0," xr:uid="{1D9A22F3-98FD-4142-9907-375CA83D81B1}"/>
    <hyperlink ref="F293" r:id="rId196" display="https://www.compraspublicas.gob.ec/ProcesoContratacion/compras/PC/informacionProcesoContratacion2.cpe?idSoliCompra=Bxh7DJFYtaHu8RWQhKbaQQoLGCfYLQhCVzT52_Wplb0," xr:uid="{F24B6AB4-7618-4581-A946-CBB5D3019DB7}"/>
    <hyperlink ref="F294" r:id="rId197" display="https://www.compraspublicas.gob.ec/ProcesoContratacion/compras/PC/informacionProcesoContratacion2.cpe?idSoliCompra=mO426OcebNuMEybpJDPTkhRsp3_6NFMJIZMkL4EjvfQ," xr:uid="{D4BA31D9-D0E4-4C05-8B12-BDF52D242B97}"/>
    <hyperlink ref="F295" r:id="rId198" display="https://www.compraspublicas.gob.ec/ProcesoContratacion/compras/PC/informacionProcesoContratacion2.cpe?idSoliCompra=LK4jmQH14ZSFedho62Juf5sKUn7fXmUoOiwNUPPBLpE," xr:uid="{C5427A4D-4061-43A1-B259-AEF27CE96236}"/>
    <hyperlink ref="F296" r:id="rId199" display="https://www.compraspublicas.gob.ec/ProcesoContratacion/compras/PC/informacionProcesoContratacion2.cpe?idSoliCompra=ZiyMtCECqs6n9lGCbPlxcEGkdueABrlQYYVaQel4bms," xr:uid="{F772A498-4554-4351-B74A-F492281E7AB9}"/>
    <hyperlink ref="F297" r:id="rId200" display="https://www.compraspublicas.gob.ec/ProcesoContratacion/compras/PC/informacionProcesoContratacion2.cpe?idSoliCompra=xnsiIxwFNugunHMevcubsQrOwfQvoN_GHiL0ufdqSVc," xr:uid="{8582599D-2206-4C5A-B3A7-80537D018F1F}"/>
    <hyperlink ref="F298" r:id="rId201" display="https://www.compraspublicas.gob.ec/ProcesoContratacion/compras/PC/informacionProcesoContratacion2.cpe?idSoliCompra=CokKUlqzfCSKVxH6MvROo6IInDryfX8wTg7zrZxKb38," xr:uid="{876C578E-169E-4616-9BFA-0C410E44C81C}"/>
    <hyperlink ref="F299" r:id="rId202" display="https://www.compraspublicas.gob.ec/ProcesoContratacion/compras/PC/informacionProcesoContratacion2.cpe?idSoliCompra=LlXUNiklEo4kHKyOlTK1LOy5Bm-IzUj8Qy_nTrZ1x90," xr:uid="{5B05435D-081B-4DD9-AA72-34318E9C2054}"/>
    <hyperlink ref="F300" r:id="rId203" display="https://www.compraspublicas.gob.ec/ProcesoContratacion/compras/PC/informacionProcesoContratacion2.cpe?idSoliCompra=XxzsMtWYdBDdpoEMwRGmt_XE5VtyYsDC9nbo_EKZeiQ," xr:uid="{A84710C8-A000-4BA9-8203-E1463B45BCC5}"/>
    <hyperlink ref="F301" r:id="rId204" display="https://www.compraspublicas.gob.ec/ProcesoContratacion/compras/PC/informacionProcesoContratacion2.cpe?idSoliCompra=RVO8xLrNjtHkb2QJ4lDi92MOLZooJhnKnJyTOVDLy9s," xr:uid="{10BC593E-08B9-4194-8623-82C9397151D5}"/>
    <hyperlink ref="F302" r:id="rId205" display="https://www.compraspublicas.gob.ec/ProcesoContratacion/compras/PC/informacionProcesoContratacion2.cpe?idSoliCompra=Hn3FRx7Wj9wGMp8POz-taRRNKSUQ9kIYZ3qNA9w31hU," xr:uid="{21BA7A7C-D914-459D-B539-E4D879C83585}"/>
    <hyperlink ref="F303" r:id="rId206" display="https://www.compraspublicas.gob.ec/ProcesoContratacion/compras/PC/informacionProcesoContratacion2.cpe?idSoliCompra=LlqFxOLrgi0JZExhlNGa75Z4SoEza0YhBvrIT13nUkg," xr:uid="{B390A5C2-D81A-4486-BEDD-F69522CE2815}"/>
    <hyperlink ref="F305" r:id="rId207" display="https://www.compraspublicas.gob.ec/ProcesoContratacion/compras/PC/informacionProcesoContratacion2.cpe?idSoliCompra=NITA0IC2sp-0YjNYlACindtFd_5s4GN9FZJPFmI3vqw," xr:uid="{BE24DF56-9EB9-4014-9FFF-86B96D094058}"/>
    <hyperlink ref="F306" r:id="rId208" display="https://www.compraspublicas.gob.ec/ProcesoContratacion/compras/PC/informacionProcesoContratacion2.cpe?idSoliCompra=YqTPJudaKEUuZxqutJt4ITGf3YAxjcF6SKKrbVeo8TA," xr:uid="{41744781-216C-45E1-BAB4-A8566CB5B5E3}"/>
    <hyperlink ref="F307" r:id="rId209" display="https://www.compraspublicas.gob.ec/ProcesoContratacion/compras/PC/informacionProcesoContratacion2.cpe?idSoliCompra=A2q_4Jw5lS1iRNUsuBPUI3JQv8ULoscJw_uSORf-_Q0," xr:uid="{933CCB8D-2BE7-4F4E-8A80-CCC2A620A806}"/>
    <hyperlink ref="F308" r:id="rId210" display="https://www.compraspublicas.gob.ec/ProcesoContratacion/compras/PC/informacionProcesoContratacion2.cpe?idSoliCompra=rvkZn8WT3vMTJ0Fyct0-GZyZxGBhgEUDRdKxqlPYH0A," xr:uid="{1CA84609-C155-4524-8384-BC8C2EAA7BAE}"/>
    <hyperlink ref="F309" r:id="rId211" display="https://www.compraspublicas.gob.ec/ProcesoContratacion/compras/PC/informacionProcesoContratacion2.cpe?idSoliCompra=u3X9oSu_K3-yfjWTzfLUXXI2oxLGFhjgEp7IeKFZKIs," xr:uid="{194B927F-A22A-40F7-BB5C-78540FD44F36}"/>
    <hyperlink ref="F310" r:id="rId212" display="https://www.compraspublicas.gob.ec/ProcesoContratacion/compras/PC/informacionProcesoContratacion2.cpe?idSoliCompra=PGHXQ9L5Unwfy-Ym4YvCJhsUXbBMJZKVZ6ICtsCzMe8," xr:uid="{5BA1A402-21AB-4675-9F03-5C3B948C4C40}"/>
    <hyperlink ref="F311" r:id="rId213" display="https://www.compraspublicas.gob.ec/ProcesoContratacion/compras/PC/informacionProcesoContratacion2.cpe?idSoliCompra=k3swJj7NTvn6VKd9NNuWDjPLA6ysc9SyiEfK-2_p7t4," xr:uid="{65792EDA-1E02-446F-9413-E1EC9112B577}"/>
    <hyperlink ref="F312" r:id="rId214" display="https://www.compraspublicas.gob.ec/ProcesoContratacion/compras/PC/informacionProcesoContratacion2.cpe?idSoliCompra=1DnYxkDOe2xY1dqrcLfRCRyCq6k32cT5PoqGhUPWnR4," xr:uid="{95057398-852B-4D85-93E2-4122420C89BD}"/>
    <hyperlink ref="F313" r:id="rId215" display="https://www.compraspublicas.gob.ec/ProcesoContratacion/compras/PC/informacionProcesoContratacion2.cpe?idSoliCompra=MMlg7PoIYED84ys1pb5NYo7PBcuHwfObv2gaKObpv2c," xr:uid="{625AF389-2420-42C3-BC22-E7D0E9DB2148}"/>
    <hyperlink ref="F314" r:id="rId216" display="https://www.compraspublicas.gob.ec/ProcesoContratacion/compras/PC/informacionProcesoContratacion2.cpe?idSoliCompra=ST12qwyrSh-wQb1vQ9lEDiWmt8YOcmtggOkmBCMq6rg," xr:uid="{1460BFAF-21E8-4FFE-B3B5-FE87535FB67D}"/>
    <hyperlink ref="F315" r:id="rId217" display="https://www.compraspublicas.gob.ec/ProcesoContratacion/compras/PC/informacionProcesoContratacion2.cpe?idSoliCompra=zYVLb9VQVjaKwleVry9TPAkf4Ob_AMJozozEkvQ-Jak," xr:uid="{B9F65AB0-004B-4F75-B8CC-BB798EB34ADC}"/>
    <hyperlink ref="F316" r:id="rId218" display="https://www.compraspublicas.gob.ec/ProcesoContratacion/compras/PC/informacionProcesoContratacion2.cpe?idSoliCompra=ZNH1QG5QcEhnFiAh57cGOUbd6mLUzYrHPT0Mm8YvNRo," xr:uid="{6F5AE474-7C9A-4E75-80DB-DF5BCF2E4F49}"/>
    <hyperlink ref="F317" r:id="rId219" display="https://www.compraspublicas.gob.ec/ProcesoContratacion/compras/PC/informacionProcesoContratacion2.cpe?idSoliCompra=-ApK0nWlkatlI9hmI1bYbZ7VYXkhwuDbMJ4EQtx8C5k," xr:uid="{6A04D9F1-38EB-4529-BFC9-B15D0AE876F9}"/>
    <hyperlink ref="F318" r:id="rId220" display="https://www.compraspublicas.gob.ec/ProcesoContratacion/compras/PC/informacionProcesoContratacion2.cpe?idSoliCompra=NCgcTeKgi5A0bAlW7pWG912V4IayHutd-sATweln2o4," xr:uid="{BA3BCD25-FBDE-4532-9DAB-39CEC4DB50CC}"/>
    <hyperlink ref="F319" r:id="rId221" display="https://www.compraspublicas.gob.ec/ProcesoContratacion/compras/PC/informacionProcesoContratacion2.cpe?idSoliCompra=7dsiujnuLVMnxVaooSj-5YNQFBDVqJEP0M3i-7rEA3Q," xr:uid="{0E2B5F80-3A55-492D-9244-8C66DF70AFAB}"/>
    <hyperlink ref="F320" r:id="rId222" display="https://www.compraspublicas.gob.ec/ProcesoContratacion/compras/PC/informacionProcesoContratacion2.cpe?idSoliCompra=ojOM5Mdn_H0kLam644Mj8cmjkCHMBS4RO8HrFb0vi0U," xr:uid="{235062E2-9166-45E6-9F39-21D8B97FE747}"/>
    <hyperlink ref="F323" r:id="rId223" display="https://www.compraspublicas.gob.ec/ProcesoContratacion/compras/PC/informacionProcesoContratacion2.cpe?idSoliCompra=ArZ-GkjoZVYcfs1KNYDUISXWlSNQqmG18VX8GVYp4nQ," xr:uid="{28C8E7ED-F2FD-4B04-98F1-939878837C65}"/>
    <hyperlink ref="F324" r:id="rId224" display="https://www.compraspublicas.gob.ec/ProcesoContratacion/compras/PC/informacionProcesoContratacion2.cpe?idSoliCompra=4Rh02YSt0FixFsnwfW8D5-5VQkhEx5uhJ8j9kx-9xkg," xr:uid="{082A7259-2061-4071-A95B-DD63DE29AD8E}"/>
    <hyperlink ref="F325" r:id="rId225" display="https://www.compraspublicas.gob.ec/ProcesoContratacion/compras/PC/informacionProcesoContratacion2.cpe?idSoliCompra=bZW08cvliNFITXQTnrusB5Hu7ua3fCB4o-Cd59T0ucg," xr:uid="{06763328-295A-43AD-BB6A-45E9FE8D73C5}"/>
    <hyperlink ref="F326" r:id="rId226" display="https://www.compraspublicas.gob.ec/ProcesoContratacion/compras/PC/informacionProcesoContratacion2.cpe?idSoliCompra=k8YJLPu5jb-YWe2VAm0yei7C6kz-6HBaBYQqP_m2ck8," xr:uid="{915891DC-E78E-4733-A3A7-9B22C994F811}"/>
    <hyperlink ref="F327" r:id="rId227" display="https://www.compraspublicas.gob.ec/ProcesoContratacion/compras/PC/informacionProcesoContratacion2.cpe?idSoliCompra=yU6ePCEz0AJWgGKHo2QRzqaY2p6pcqMHjhgHYp6Ye-I," xr:uid="{7C53C01F-1C08-41A7-A136-E89FBAF8B2D5}"/>
    <hyperlink ref="F328" r:id="rId228" display="https://www.compraspublicas.gob.ec/ProcesoContratacion/compras/PC/informacionProcesoContratacion2.cpe?idSoliCompra=MC6baIukzBeOgZjBG67HjXW_avtfNQ48lCUWfrK-tmg," xr:uid="{69303C63-4E8D-40F2-A239-3E3AAFD7A088}"/>
    <hyperlink ref="F329" r:id="rId229" display="https://www.compraspublicas.gob.ec/ProcesoContratacion/compras/PC/informacionProcesoContratacion2.cpe?idSoliCompra=LWpqHttQn87c_XXTM-Izx5Ss0MV36FeqUQ_3J6-r6wc," xr:uid="{F9945B03-87DC-4F20-9C87-A58CF0E2E3B4}"/>
    <hyperlink ref="F330" r:id="rId230" display="https://www.compraspublicas.gob.ec/ProcesoContratacion/compras/PC/informacionProcesoContratacion2.cpe?idSoliCompra=yM1p-Jw6XTSut2aWKOT8Zmwlc1kKehGWTNoBMHedjOY," xr:uid="{5397EF04-D080-4589-ADB4-AE48C0810B10}"/>
    <hyperlink ref="F331" r:id="rId231" display="https://www.compraspublicas.gob.ec/ProcesoContratacion/compras/PC/informacionProcesoContratacion2.cpe?idSoliCompra=_pPJYIk1tLqhYa6J3GrsQFKiIj6az90DHwSSPZRN9Kg," xr:uid="{5E66FF52-0A03-43C4-A377-3F4B44F80882}"/>
    <hyperlink ref="F357" r:id="rId232" display="https://www.compraspublicas.gob.ec/ProcesoContratacion/compras/PC/informacionProcesoContratacion2.cpe?idSoliCompra=X07hMUEXQNYVZ_UHy7FaWCtnwMTrOgY509Mz9hAgfMw," xr:uid="{0893DB3D-4201-43DE-9201-886F1A8A4DE2}"/>
    <hyperlink ref="F321" r:id="rId233" display="https://www.compraspublicas.gob.ec/ProcesoContratacion/compras/PC/informacionProcesoContratacion2.cpe?idSoliCompra=D6LKjKAUDobKJCFzB6GlvEhHarOO6GMMBxwrjsuezgQ," xr:uid="{7D03CA1B-9B98-4951-909C-A07DE510B272}"/>
    <hyperlink ref="F322" r:id="rId234" display="https://www.compraspublicas.gob.ec/ProcesoContratacion/compras/PC/informacionProcesoContratacion2.cpe?idSoliCompra=ayXnSUPO02hJJZbwc38ngVThNrkrENYhfJN60rjp03s," xr:uid="{8C452DCE-6311-4A84-A335-242440BE6024}"/>
    <hyperlink ref="F286" r:id="rId235" display="https://www.compraspublicas.gob.ec/ProcesoContratacion/compras/PC/informacionProcesoContratacion2.cpe?idSoliCompra=tGA2K6T-e9BXWT-_dICsplt9p7zPaQ4mHE5uRmB3QZk," xr:uid="{4FF344A5-89CB-440B-8D3A-045EA847CAA6}"/>
    <hyperlink ref="F283" r:id="rId236" display="https://www.compraspublicas.gob.ec/ProcesoContratacion/compras/PC/informacionProcesoContratacion2.cpe?idSoliCompra=A3Z_cLQHPoeP2NYXgGzSAwT3GLX0n4Qv7SDl8IkK2mM," xr:uid="{6C678378-BC21-47E2-8F93-9B80B2471A64}"/>
    <hyperlink ref="F277" r:id="rId237" display="https://www.compraspublicas.gob.ec/ProcesoContratacion/compras/PC/informacionProcesoContratacion2.cpe?idSoliCompra=EB_OvdZapEtlMydJnpi90YvwYZgc9j36_PH5Fuc3NaQ," xr:uid="{F7782254-1F11-491B-8A92-42E39A716354}"/>
    <hyperlink ref="F276" r:id="rId238" display="https://www.compraspublicas.gob.ec/ProcesoContratacion/compras/PC/informacionProcesoContratacion2.cpe?idSoliCompra=sbmc35_q7WCgE9Jl338qkEuIU32JRohTux0cW4Cq3wM," xr:uid="{C0AC28AD-F4FE-403A-A9CC-072F152A7645}"/>
    <hyperlink ref="F274" r:id="rId239" display="https://www.compraspublicas.gob.ec/ProcesoContratacion/compras/PC/informacionProcesoContratacion2.cpe?idSoliCompra=0zoHd4hM2qis7rlLTqZ456BSeLUCkQG3b3UUIGzPqgg," xr:uid="{BC6F5B50-369E-4D97-8B6A-C27654AAA713}"/>
    <hyperlink ref="F269" r:id="rId240" display="https://www.compraspublicas.gob.ec/ProcesoContratacion/compras/PC/informacionProcesoContratacion2.cpe?idSoliCompra=O2vaoDbMVHx54eQhI93MHIwtd8aWFdjNCui4dNxMIYo," xr:uid="{ED87D9C8-57DD-49ED-A272-0828981EE6FE}"/>
    <hyperlink ref="F258" r:id="rId241" display="https://www.compraspublicas.gob.ec/ProcesoContratacion/compras/PC/informacionProcesoContratacion2.cpe?idSoliCompra=OU9UkE09bTPlPaEqGegnslTooX_zJ8_rSstClwxmSAY," xr:uid="{E6DAA389-15B6-4118-A117-404371FE71E1}"/>
    <hyperlink ref="F249" r:id="rId242" display="https://www.compraspublicas.gob.ec/ProcesoContratacion/compras/PC/informacionProcesoContratacion2.cpe?idSoliCompra=YnxrKqaWgjPgDzCMDQ8h7ZRc_r2-Jm3qz068TMbFeIk," xr:uid="{DF8C090C-2E9A-48E4-954B-D561A95BF247}"/>
    <hyperlink ref="F195" r:id="rId243" display="https://www.compraspublicas.gob.ec/ProcesoContratacion/compras/PC/informacionProcesoContratacion2.cpe?idSoliCompra=m6QsuwhyOBnJrqkpErvd8sCehO7xk8ajXgaZHSizpeY," xr:uid="{4E50AF0C-67B4-4A7D-AE09-6BEF32EDF87E}"/>
    <hyperlink ref="F358" r:id="rId244" display="https://www.compraspublicas.gob.ec/ProcesoContratacion/compras/PC/informacionProcesoContratacion2.cpe?idSoliCompra=Mtban1AXv69gCnqXsKjNeybUZJYi2Wur1MgM3FElTmU," xr:uid="{BDA3F54B-0E5D-4B42-84DE-2C9A3B9758BA}"/>
    <hyperlink ref="F359" r:id="rId245" display="https://www.compraspublicas.gob.ec/ProcesoContratacion/compras/PC/informacionProcesoContratacion2.cpe?idSoliCompra=TMj1ue7c_itlZkgD6PuPkiUWYpI5Iykz2vZVZK4fyA8," xr:uid="{EDFC3F9B-EA91-4280-BB17-59D880A24C75}"/>
  </hyperlinks>
  <pageMargins left="0.7" right="0.7" top="0.75" bottom="0.75" header="0.3" footer="0.3"/>
  <pageSetup paperSize="9" orientation="portrait" r:id="rId246"/>
  <tableParts count="1">
    <tablePart r:id="rId24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FE113-2791-41A0-90A9-BFE1828D0F89}">
  <dimension ref="A1:M188"/>
  <sheetViews>
    <sheetView topLeftCell="A87" zoomScale="85" zoomScaleNormal="85" workbookViewId="0">
      <selection activeCell="E151" sqref="E151"/>
    </sheetView>
  </sheetViews>
  <sheetFormatPr baseColWidth="10" defaultRowHeight="15.75" x14ac:dyDescent="0.25"/>
  <cols>
    <col min="1" max="4" width="11.42578125" style="217"/>
    <col min="5" max="5" width="44.7109375" style="217" customWidth="1"/>
    <col min="6" max="6" width="21.28515625" style="217" customWidth="1"/>
    <col min="7" max="7" width="19.28515625" style="220" customWidth="1"/>
    <col min="8" max="10" width="19.85546875" style="220" customWidth="1"/>
    <col min="11" max="13" width="11.42578125" style="217"/>
  </cols>
  <sheetData>
    <row r="1" spans="1:13" x14ac:dyDescent="0.25">
      <c r="A1" s="215" t="s">
        <v>1228</v>
      </c>
      <c r="B1" s="215"/>
      <c r="C1" s="215"/>
      <c r="D1" s="215"/>
      <c r="E1" s="215"/>
      <c r="F1" s="215"/>
      <c r="G1" s="216"/>
      <c r="H1" s="215"/>
      <c r="I1" s="215"/>
      <c r="J1" s="215"/>
    </row>
    <row r="2" spans="1:13" x14ac:dyDescent="0.25">
      <c r="A2" s="218" t="s">
        <v>1229</v>
      </c>
      <c r="B2" s="218"/>
      <c r="C2" s="218"/>
      <c r="D2" s="218"/>
      <c r="E2" s="218"/>
      <c r="F2" s="218"/>
      <c r="G2" s="219"/>
      <c r="H2" s="218"/>
      <c r="I2" s="218"/>
      <c r="J2" s="218"/>
    </row>
    <row r="3" spans="1:13" ht="16.5" thickBot="1" x14ac:dyDescent="0.3"/>
    <row r="4" spans="1:13" ht="94.5" x14ac:dyDescent="0.25">
      <c r="A4" s="221" t="s">
        <v>1230</v>
      </c>
      <c r="B4" s="222" t="s">
        <v>1231</v>
      </c>
      <c r="C4" s="222" t="s">
        <v>1232</v>
      </c>
      <c r="D4" s="222" t="s">
        <v>1233</v>
      </c>
      <c r="E4" s="222" t="s">
        <v>1234</v>
      </c>
      <c r="F4" s="222" t="s">
        <v>1235</v>
      </c>
      <c r="G4" s="223" t="s">
        <v>1236</v>
      </c>
      <c r="H4" s="223" t="s">
        <v>1237</v>
      </c>
      <c r="I4" s="223" t="s">
        <v>1238</v>
      </c>
      <c r="J4" s="223" t="s">
        <v>1239</v>
      </c>
      <c r="K4" s="224"/>
      <c r="L4" s="224"/>
      <c r="M4" s="224"/>
    </row>
    <row r="5" spans="1:13" x14ac:dyDescent="0.25">
      <c r="A5" s="225">
        <v>1</v>
      </c>
      <c r="B5" s="226">
        <v>10520</v>
      </c>
      <c r="C5" s="226">
        <v>22492</v>
      </c>
      <c r="D5" s="226">
        <v>26227</v>
      </c>
      <c r="E5" s="226" t="s">
        <v>876</v>
      </c>
      <c r="F5" s="227">
        <v>6350.35</v>
      </c>
      <c r="G5" s="228">
        <v>6350.35</v>
      </c>
      <c r="H5" s="229">
        <v>6350.35</v>
      </c>
      <c r="I5" s="229">
        <f>+G5-H5</f>
        <v>0</v>
      </c>
      <c r="J5" s="229" t="s">
        <v>1240</v>
      </c>
    </row>
    <row r="6" spans="1:13" ht="63" x14ac:dyDescent="0.25">
      <c r="A6" s="230"/>
      <c r="B6" s="226">
        <v>5271</v>
      </c>
      <c r="C6" s="226">
        <v>5271</v>
      </c>
      <c r="D6" s="226">
        <v>2320</v>
      </c>
      <c r="E6" s="226" t="s">
        <v>1241</v>
      </c>
      <c r="F6" s="227">
        <v>5112</v>
      </c>
      <c r="G6" s="228">
        <v>5112</v>
      </c>
      <c r="H6" s="229">
        <f>426+426</f>
        <v>852</v>
      </c>
      <c r="I6" s="229">
        <f t="shared" ref="I6:I69" si="0">+G6-H6</f>
        <v>4260</v>
      </c>
      <c r="J6" s="229" t="s">
        <v>1242</v>
      </c>
    </row>
    <row r="7" spans="1:13" ht="31.5" x14ac:dyDescent="0.25">
      <c r="A7" s="230"/>
      <c r="B7" s="226">
        <v>5338</v>
      </c>
      <c r="C7" s="226">
        <v>5338</v>
      </c>
      <c r="D7" s="226">
        <v>2316</v>
      </c>
      <c r="E7" s="226" t="s">
        <v>1243</v>
      </c>
      <c r="F7" s="227">
        <v>1735.02</v>
      </c>
      <c r="G7" s="228">
        <v>1735.02</v>
      </c>
      <c r="H7" s="229">
        <v>1735.02</v>
      </c>
      <c r="I7" s="229">
        <f>+G7-H7</f>
        <v>0</v>
      </c>
      <c r="J7" s="229" t="s">
        <v>1240</v>
      </c>
    </row>
    <row r="8" spans="1:13" ht="47.25" x14ac:dyDescent="0.25">
      <c r="A8" s="230"/>
      <c r="B8" s="226">
        <v>10522</v>
      </c>
      <c r="C8" s="226">
        <v>22477</v>
      </c>
      <c r="D8" s="226">
        <v>26262</v>
      </c>
      <c r="E8" s="226" t="s">
        <v>1244</v>
      </c>
      <c r="F8" s="227">
        <v>1370</v>
      </c>
      <c r="G8" s="228">
        <v>866.4</v>
      </c>
      <c r="H8" s="229">
        <v>866.4</v>
      </c>
      <c r="I8" s="229">
        <f>+G8-H8</f>
        <v>0</v>
      </c>
      <c r="J8" s="229" t="s">
        <v>1240</v>
      </c>
    </row>
    <row r="9" spans="1:13" ht="63" x14ac:dyDescent="0.25">
      <c r="A9" s="230"/>
      <c r="B9" s="226">
        <v>5272</v>
      </c>
      <c r="C9" s="226">
        <v>5272</v>
      </c>
      <c r="D9" s="226">
        <v>2324</v>
      </c>
      <c r="E9" s="226" t="s">
        <v>1245</v>
      </c>
      <c r="F9" s="227">
        <v>6248</v>
      </c>
      <c r="G9" s="228">
        <v>6248</v>
      </c>
      <c r="H9" s="229">
        <f>1136+568</f>
        <v>1704</v>
      </c>
      <c r="I9" s="229">
        <f t="shared" si="0"/>
        <v>4544</v>
      </c>
      <c r="J9" s="229" t="s">
        <v>1242</v>
      </c>
    </row>
    <row r="10" spans="1:13" ht="63" x14ac:dyDescent="0.25">
      <c r="A10" s="230"/>
      <c r="B10" s="226">
        <v>5273</v>
      </c>
      <c r="C10" s="226">
        <v>5273</v>
      </c>
      <c r="D10" s="226">
        <v>2325</v>
      </c>
      <c r="E10" s="226" t="s">
        <v>1246</v>
      </c>
      <c r="F10" s="227">
        <v>5040</v>
      </c>
      <c r="G10" s="228">
        <v>5040</v>
      </c>
      <c r="H10" s="229">
        <f>210+420</f>
        <v>630</v>
      </c>
      <c r="I10" s="229">
        <f t="shared" si="0"/>
        <v>4410</v>
      </c>
      <c r="J10" s="229" t="s">
        <v>1242</v>
      </c>
    </row>
    <row r="11" spans="1:13" x14ac:dyDescent="0.25">
      <c r="A11" s="230"/>
      <c r="B11" s="226">
        <v>10523</v>
      </c>
      <c r="C11" s="226">
        <v>22496</v>
      </c>
      <c r="D11" s="226">
        <v>26264</v>
      </c>
      <c r="E11" s="226" t="s">
        <v>79</v>
      </c>
      <c r="F11" s="227">
        <v>1561.7</v>
      </c>
      <c r="G11" s="228">
        <v>569.94000000000005</v>
      </c>
      <c r="H11" s="229">
        <v>569.94000000000005</v>
      </c>
      <c r="I11" s="229">
        <f>+G11-H11</f>
        <v>0</v>
      </c>
      <c r="J11" s="229" t="s">
        <v>1240</v>
      </c>
    </row>
    <row r="12" spans="1:13" x14ac:dyDescent="0.25">
      <c r="A12" s="230"/>
      <c r="B12" s="226">
        <v>10415</v>
      </c>
      <c r="C12" s="226">
        <v>21906</v>
      </c>
      <c r="D12" s="226">
        <v>25854</v>
      </c>
      <c r="E12" s="226" t="s">
        <v>1247</v>
      </c>
      <c r="F12" s="227">
        <v>450</v>
      </c>
      <c r="G12" s="228">
        <v>442.5</v>
      </c>
      <c r="H12" s="229">
        <v>442.5</v>
      </c>
      <c r="I12" s="229">
        <f>+G12-H12</f>
        <v>0</v>
      </c>
      <c r="J12" s="229" t="s">
        <v>1240</v>
      </c>
    </row>
    <row r="13" spans="1:13" x14ac:dyDescent="0.25">
      <c r="A13" s="230"/>
      <c r="B13" s="226">
        <v>10415</v>
      </c>
      <c r="C13" s="226">
        <v>21906</v>
      </c>
      <c r="D13" s="226">
        <v>25854</v>
      </c>
      <c r="E13" s="226" t="s">
        <v>1248</v>
      </c>
      <c r="F13" s="227">
        <v>3540</v>
      </c>
      <c r="G13" s="228">
        <v>3480</v>
      </c>
      <c r="H13" s="229">
        <v>3480</v>
      </c>
      <c r="I13" s="229">
        <f t="shared" ref="I13:I26" si="1">+G13-H13</f>
        <v>0</v>
      </c>
      <c r="J13" s="229" t="s">
        <v>1240</v>
      </c>
    </row>
    <row r="14" spans="1:13" x14ac:dyDescent="0.25">
      <c r="A14" s="230"/>
      <c r="B14" s="226">
        <v>10525</v>
      </c>
      <c r="C14" s="226">
        <v>22625</v>
      </c>
      <c r="D14" s="226">
        <v>26273</v>
      </c>
      <c r="E14" s="226" t="s">
        <v>1249</v>
      </c>
      <c r="F14" s="227">
        <v>4500</v>
      </c>
      <c r="G14" s="228">
        <v>4331.72</v>
      </c>
      <c r="H14" s="229">
        <v>4331.72</v>
      </c>
      <c r="I14" s="229">
        <f t="shared" si="1"/>
        <v>0</v>
      </c>
      <c r="J14" s="229" t="s">
        <v>1240</v>
      </c>
    </row>
    <row r="15" spans="1:13" ht="31.5" x14ac:dyDescent="0.25">
      <c r="A15" s="230"/>
      <c r="B15" s="226">
        <v>10526</v>
      </c>
      <c r="C15" s="226">
        <v>22626</v>
      </c>
      <c r="D15" s="226">
        <v>26274</v>
      </c>
      <c r="E15" s="226" t="s">
        <v>1250</v>
      </c>
      <c r="F15" s="227">
        <v>30.6</v>
      </c>
      <c r="G15" s="228">
        <v>24</v>
      </c>
      <c r="H15" s="229">
        <v>24</v>
      </c>
      <c r="I15" s="229">
        <f t="shared" si="1"/>
        <v>0</v>
      </c>
      <c r="J15" s="229" t="s">
        <v>1240</v>
      </c>
    </row>
    <row r="16" spans="1:13" ht="31.5" x14ac:dyDescent="0.25">
      <c r="A16" s="230"/>
      <c r="B16" s="226">
        <v>10526</v>
      </c>
      <c r="C16" s="226">
        <v>22626</v>
      </c>
      <c r="D16" s="226">
        <v>26274</v>
      </c>
      <c r="E16" s="226" t="s">
        <v>35</v>
      </c>
      <c r="F16" s="227">
        <v>25.5</v>
      </c>
      <c r="G16" s="228">
        <v>43.64</v>
      </c>
      <c r="H16" s="229">
        <v>43.64</v>
      </c>
      <c r="I16" s="229">
        <f t="shared" si="1"/>
        <v>0</v>
      </c>
      <c r="J16" s="229" t="s">
        <v>1240</v>
      </c>
    </row>
    <row r="17" spans="1:10" x14ac:dyDescent="0.25">
      <c r="A17" s="230"/>
      <c r="B17" s="226">
        <v>10526</v>
      </c>
      <c r="C17" s="226">
        <v>22626</v>
      </c>
      <c r="D17" s="226">
        <v>26274</v>
      </c>
      <c r="E17" s="226" t="s">
        <v>1251</v>
      </c>
      <c r="F17" s="227">
        <v>38.25</v>
      </c>
      <c r="G17" s="228">
        <v>28.5</v>
      </c>
      <c r="H17" s="229">
        <v>28.5</v>
      </c>
      <c r="I17" s="229">
        <f>+G17-H17</f>
        <v>0</v>
      </c>
      <c r="J17" s="229" t="s">
        <v>1240</v>
      </c>
    </row>
    <row r="18" spans="1:10" ht="31.5" x14ac:dyDescent="0.25">
      <c r="A18" s="230"/>
      <c r="B18" s="226">
        <v>10526</v>
      </c>
      <c r="C18" s="226">
        <v>22626</v>
      </c>
      <c r="D18" s="226">
        <v>26274</v>
      </c>
      <c r="E18" s="226" t="s">
        <v>36</v>
      </c>
      <c r="F18" s="227">
        <v>102</v>
      </c>
      <c r="G18" s="228">
        <v>94.32</v>
      </c>
      <c r="H18" s="229">
        <v>94.32</v>
      </c>
      <c r="I18" s="229">
        <f t="shared" si="1"/>
        <v>0</v>
      </c>
      <c r="J18" s="229" t="s">
        <v>1240</v>
      </c>
    </row>
    <row r="19" spans="1:10" ht="31.5" x14ac:dyDescent="0.25">
      <c r="A19" s="230"/>
      <c r="B19" s="226">
        <v>10524</v>
      </c>
      <c r="C19" s="226">
        <v>22592</v>
      </c>
      <c r="D19" s="226">
        <v>26271</v>
      </c>
      <c r="E19" s="226" t="s">
        <v>1252</v>
      </c>
      <c r="F19" s="227">
        <v>3068.8</v>
      </c>
      <c r="G19" s="228">
        <v>2290</v>
      </c>
      <c r="H19" s="229">
        <v>2290</v>
      </c>
      <c r="I19" s="229">
        <f t="shared" si="1"/>
        <v>0</v>
      </c>
      <c r="J19" s="229" t="s">
        <v>1240</v>
      </c>
    </row>
    <row r="20" spans="1:10" ht="63" x14ac:dyDescent="0.25">
      <c r="A20" s="230"/>
      <c r="B20" s="226">
        <v>609</v>
      </c>
      <c r="C20" s="226">
        <v>5373</v>
      </c>
      <c r="D20" s="226">
        <v>2335</v>
      </c>
      <c r="E20" s="226" t="s">
        <v>1253</v>
      </c>
      <c r="F20" s="227">
        <v>4000</v>
      </c>
      <c r="G20" s="228">
        <v>225</v>
      </c>
      <c r="H20" s="229">
        <v>225</v>
      </c>
      <c r="I20" s="229">
        <f t="shared" si="1"/>
        <v>0</v>
      </c>
      <c r="J20" s="229" t="s">
        <v>1240</v>
      </c>
    </row>
    <row r="21" spans="1:10" ht="31.5" x14ac:dyDescent="0.25">
      <c r="A21" s="230"/>
      <c r="B21" s="226">
        <v>610</v>
      </c>
      <c r="C21" s="226">
        <v>5372</v>
      </c>
      <c r="D21" s="226">
        <v>2336</v>
      </c>
      <c r="E21" s="226" t="s">
        <v>1254</v>
      </c>
      <c r="F21" s="227">
        <v>6416.07</v>
      </c>
      <c r="G21" s="228">
        <v>6172.99</v>
      </c>
      <c r="H21" s="229">
        <v>6172.99</v>
      </c>
      <c r="I21" s="229">
        <f t="shared" si="1"/>
        <v>0</v>
      </c>
      <c r="J21" s="229" t="s">
        <v>1240</v>
      </c>
    </row>
    <row r="22" spans="1:10" ht="47.25" x14ac:dyDescent="0.25">
      <c r="A22" s="230"/>
      <c r="B22" s="226">
        <v>611</v>
      </c>
      <c r="C22" s="226">
        <v>5297</v>
      </c>
      <c r="D22" s="226">
        <v>2337</v>
      </c>
      <c r="E22" s="226" t="s">
        <v>1255</v>
      </c>
      <c r="F22" s="227">
        <v>5320</v>
      </c>
      <c r="G22" s="228">
        <v>3500</v>
      </c>
      <c r="H22" s="229">
        <v>3500</v>
      </c>
      <c r="I22" s="229">
        <f t="shared" si="1"/>
        <v>0</v>
      </c>
      <c r="J22" s="229" t="s">
        <v>1240</v>
      </c>
    </row>
    <row r="23" spans="1:10" ht="31.5" x14ac:dyDescent="0.25">
      <c r="A23" s="230"/>
      <c r="B23" s="226">
        <v>10524</v>
      </c>
      <c r="C23" s="226">
        <v>22592</v>
      </c>
      <c r="D23" s="226">
        <v>26270</v>
      </c>
      <c r="E23" s="226" t="s">
        <v>1256</v>
      </c>
      <c r="F23" s="227">
        <v>237.6</v>
      </c>
      <c r="G23" s="228">
        <v>168</v>
      </c>
      <c r="H23" s="229">
        <v>168</v>
      </c>
      <c r="I23" s="229">
        <f t="shared" si="1"/>
        <v>0</v>
      </c>
      <c r="J23" s="229" t="s">
        <v>1240</v>
      </c>
    </row>
    <row r="24" spans="1:10" ht="31.5" x14ac:dyDescent="0.25">
      <c r="A24" s="230"/>
      <c r="B24" s="226">
        <v>10533</v>
      </c>
      <c r="C24" s="226">
        <v>22693</v>
      </c>
      <c r="D24" s="226">
        <v>26308</v>
      </c>
      <c r="E24" s="226" t="s">
        <v>1257</v>
      </c>
      <c r="F24" s="227">
        <v>5725</v>
      </c>
      <c r="G24" s="228">
        <v>5725</v>
      </c>
      <c r="H24" s="229">
        <v>5725</v>
      </c>
      <c r="I24" s="229">
        <f t="shared" si="1"/>
        <v>0</v>
      </c>
      <c r="J24" s="229" t="s">
        <v>1240</v>
      </c>
    </row>
    <row r="25" spans="1:10" ht="31.5" x14ac:dyDescent="0.25">
      <c r="A25" s="230"/>
      <c r="B25" s="226">
        <v>613</v>
      </c>
      <c r="C25" s="226">
        <v>5363</v>
      </c>
      <c r="D25" s="226">
        <v>2348</v>
      </c>
      <c r="E25" s="226" t="s">
        <v>1258</v>
      </c>
      <c r="F25" s="227">
        <v>6400</v>
      </c>
      <c r="G25" s="228">
        <v>5800</v>
      </c>
      <c r="H25" s="229">
        <v>5800</v>
      </c>
      <c r="I25" s="229">
        <f t="shared" si="1"/>
        <v>0</v>
      </c>
      <c r="J25" s="229" t="s">
        <v>1240</v>
      </c>
    </row>
    <row r="26" spans="1:10" ht="31.5" x14ac:dyDescent="0.25">
      <c r="A26" s="230"/>
      <c r="B26" s="226">
        <v>612</v>
      </c>
      <c r="C26" s="226">
        <v>5364</v>
      </c>
      <c r="D26" s="226">
        <v>2346</v>
      </c>
      <c r="E26" s="226" t="s">
        <v>1259</v>
      </c>
      <c r="F26" s="227">
        <v>2500</v>
      </c>
      <c r="G26" s="228">
        <v>2410</v>
      </c>
      <c r="H26" s="229">
        <v>2410</v>
      </c>
      <c r="I26" s="229">
        <f t="shared" si="1"/>
        <v>0</v>
      </c>
      <c r="J26" s="229" t="s">
        <v>1240</v>
      </c>
    </row>
    <row r="27" spans="1:10" x14ac:dyDescent="0.25">
      <c r="A27" s="230"/>
      <c r="B27" s="226">
        <v>10539</v>
      </c>
      <c r="C27" s="226">
        <v>22590</v>
      </c>
      <c r="D27" s="226">
        <v>26331</v>
      </c>
      <c r="E27" s="226" t="s">
        <v>87</v>
      </c>
      <c r="F27" s="227">
        <v>6416</v>
      </c>
      <c r="G27" s="228">
        <v>5230</v>
      </c>
      <c r="H27" s="229"/>
      <c r="I27" s="229">
        <f t="shared" si="0"/>
        <v>5230</v>
      </c>
      <c r="J27" s="229" t="s">
        <v>1238</v>
      </c>
    </row>
    <row r="28" spans="1:10" ht="31.5" x14ac:dyDescent="0.25">
      <c r="A28" s="230"/>
      <c r="B28" s="226">
        <v>10538</v>
      </c>
      <c r="C28" s="226">
        <v>22670</v>
      </c>
      <c r="D28" s="226">
        <v>26328</v>
      </c>
      <c r="E28" s="226" t="s">
        <v>1260</v>
      </c>
      <c r="F28" s="227">
        <v>6240</v>
      </c>
      <c r="G28" s="228">
        <v>4108</v>
      </c>
      <c r="H28" s="229">
        <v>4108</v>
      </c>
      <c r="I28" s="229">
        <f>+G28-H28</f>
        <v>0</v>
      </c>
      <c r="J28" s="229" t="s">
        <v>1240</v>
      </c>
    </row>
    <row r="29" spans="1:10" x14ac:dyDescent="0.25">
      <c r="A29" s="230"/>
      <c r="B29" s="226">
        <v>10535</v>
      </c>
      <c r="C29" s="226">
        <v>22673</v>
      </c>
      <c r="D29" s="226">
        <v>26321</v>
      </c>
      <c r="E29" s="226" t="s">
        <v>1261</v>
      </c>
      <c r="F29" s="227">
        <v>1862.9</v>
      </c>
      <c r="G29" s="228">
        <v>1750</v>
      </c>
      <c r="H29" s="229">
        <v>1750</v>
      </c>
      <c r="I29" s="229">
        <f>+G29-H29</f>
        <v>0</v>
      </c>
      <c r="J29" s="229" t="s">
        <v>1240</v>
      </c>
    </row>
    <row r="30" spans="1:10" ht="31.5" x14ac:dyDescent="0.25">
      <c r="A30" s="230"/>
      <c r="B30" s="226">
        <v>10537</v>
      </c>
      <c r="C30" s="226">
        <v>22570</v>
      </c>
      <c r="D30" s="226">
        <v>26318</v>
      </c>
      <c r="E30" s="226" t="s">
        <v>1262</v>
      </c>
      <c r="F30" s="227">
        <v>470</v>
      </c>
      <c r="G30" s="228">
        <v>465</v>
      </c>
      <c r="H30" s="229">
        <v>465</v>
      </c>
      <c r="I30" s="229">
        <f t="shared" ref="I30:I39" si="2">+G30-H30</f>
        <v>0</v>
      </c>
      <c r="J30" s="229" t="s">
        <v>1240</v>
      </c>
    </row>
    <row r="31" spans="1:10" ht="31.5" x14ac:dyDescent="0.25">
      <c r="A31" s="230"/>
      <c r="B31" s="226">
        <v>10537</v>
      </c>
      <c r="C31" s="226">
        <v>22570</v>
      </c>
      <c r="D31" s="226">
        <v>26318</v>
      </c>
      <c r="E31" s="226" t="s">
        <v>1263</v>
      </c>
      <c r="F31" s="227">
        <v>495</v>
      </c>
      <c r="G31" s="228">
        <v>500</v>
      </c>
      <c r="H31" s="229">
        <v>500</v>
      </c>
      <c r="I31" s="229">
        <f t="shared" si="2"/>
        <v>0</v>
      </c>
      <c r="J31" s="229" t="s">
        <v>1240</v>
      </c>
    </row>
    <row r="32" spans="1:10" ht="31.5" x14ac:dyDescent="0.25">
      <c r="A32" s="230"/>
      <c r="B32" s="226">
        <v>10536</v>
      </c>
      <c r="C32" s="226">
        <v>22653</v>
      </c>
      <c r="D32" s="226">
        <v>26319</v>
      </c>
      <c r="E32" s="226" t="s">
        <v>42</v>
      </c>
      <c r="F32" s="227">
        <v>354</v>
      </c>
      <c r="G32" s="228">
        <v>270</v>
      </c>
      <c r="H32" s="229">
        <v>270</v>
      </c>
      <c r="I32" s="229">
        <f t="shared" si="2"/>
        <v>0</v>
      </c>
      <c r="J32" s="229" t="s">
        <v>1240</v>
      </c>
    </row>
    <row r="33" spans="1:13" x14ac:dyDescent="0.25">
      <c r="A33" s="230"/>
      <c r="B33" s="226">
        <v>10536</v>
      </c>
      <c r="C33" s="226">
        <v>22653</v>
      </c>
      <c r="D33" s="226">
        <v>26319</v>
      </c>
      <c r="E33" s="226" t="s">
        <v>44</v>
      </c>
      <c r="F33" s="227">
        <v>59.04</v>
      </c>
      <c r="G33" s="228">
        <v>81</v>
      </c>
      <c r="H33" s="229">
        <v>81</v>
      </c>
      <c r="I33" s="229">
        <f t="shared" si="2"/>
        <v>0</v>
      </c>
      <c r="J33" s="229" t="s">
        <v>1240</v>
      </c>
    </row>
    <row r="34" spans="1:13" x14ac:dyDescent="0.25">
      <c r="A34" s="230"/>
      <c r="B34" s="226">
        <v>10536</v>
      </c>
      <c r="C34" s="226">
        <v>22653</v>
      </c>
      <c r="D34" s="226">
        <v>26319</v>
      </c>
      <c r="E34" s="226" t="s">
        <v>43</v>
      </c>
      <c r="F34" s="227">
        <v>65.599999999999994</v>
      </c>
      <c r="G34" s="228">
        <v>90</v>
      </c>
      <c r="H34" s="229">
        <v>90</v>
      </c>
      <c r="I34" s="229">
        <f t="shared" si="2"/>
        <v>0</v>
      </c>
      <c r="J34" s="229" t="s">
        <v>1240</v>
      </c>
    </row>
    <row r="35" spans="1:13" x14ac:dyDescent="0.25">
      <c r="A35" s="230"/>
      <c r="B35" s="226">
        <v>10532</v>
      </c>
      <c r="C35" s="226">
        <v>22697</v>
      </c>
      <c r="D35" s="226">
        <v>26326</v>
      </c>
      <c r="E35" s="226" t="s">
        <v>58</v>
      </c>
      <c r="F35" s="227">
        <v>399.84</v>
      </c>
      <c r="G35" s="228">
        <v>343</v>
      </c>
      <c r="H35" s="229">
        <v>343</v>
      </c>
      <c r="I35" s="229">
        <f t="shared" si="2"/>
        <v>0</v>
      </c>
      <c r="J35" s="229" t="s">
        <v>1240</v>
      </c>
    </row>
    <row r="36" spans="1:13" ht="31.5" x14ac:dyDescent="0.25">
      <c r="A36" s="230"/>
      <c r="B36" s="226">
        <v>10532</v>
      </c>
      <c r="C36" s="226">
        <v>22697</v>
      </c>
      <c r="D36" s="226">
        <v>26326</v>
      </c>
      <c r="E36" s="226" t="s">
        <v>48</v>
      </c>
      <c r="F36" s="227">
        <v>24</v>
      </c>
      <c r="G36" s="228">
        <v>15</v>
      </c>
      <c r="H36" s="229">
        <v>15</v>
      </c>
      <c r="I36" s="229">
        <f t="shared" si="2"/>
        <v>0</v>
      </c>
      <c r="J36" s="229" t="s">
        <v>1240</v>
      </c>
    </row>
    <row r="37" spans="1:13" ht="31.5" x14ac:dyDescent="0.25">
      <c r="A37" s="230"/>
      <c r="B37" s="226">
        <v>10532</v>
      </c>
      <c r="C37" s="226">
        <v>22697</v>
      </c>
      <c r="D37" s="226">
        <v>26326</v>
      </c>
      <c r="E37" s="226" t="s">
        <v>49</v>
      </c>
      <c r="F37" s="227">
        <v>63</v>
      </c>
      <c r="G37" s="228">
        <v>39</v>
      </c>
      <c r="H37" s="229">
        <v>39</v>
      </c>
      <c r="I37" s="229">
        <f t="shared" si="2"/>
        <v>0</v>
      </c>
      <c r="J37" s="229" t="s">
        <v>1240</v>
      </c>
    </row>
    <row r="38" spans="1:13" ht="31.5" x14ac:dyDescent="0.25">
      <c r="A38" s="230"/>
      <c r="B38" s="226">
        <v>10532</v>
      </c>
      <c r="C38" s="226">
        <v>22697</v>
      </c>
      <c r="D38" s="226">
        <v>26326</v>
      </c>
      <c r="E38" s="226" t="s">
        <v>50</v>
      </c>
      <c r="F38" s="227">
        <v>12</v>
      </c>
      <c r="G38" s="228">
        <v>9</v>
      </c>
      <c r="H38" s="229">
        <v>9</v>
      </c>
      <c r="I38" s="229">
        <f t="shared" si="2"/>
        <v>0</v>
      </c>
      <c r="J38" s="229" t="s">
        <v>1240</v>
      </c>
    </row>
    <row r="39" spans="1:13" ht="31.5" x14ac:dyDescent="0.25">
      <c r="A39" s="230"/>
      <c r="B39" s="226">
        <v>10532</v>
      </c>
      <c r="C39" s="226">
        <v>22697</v>
      </c>
      <c r="D39" s="226">
        <v>26326</v>
      </c>
      <c r="E39" s="226" t="s">
        <v>47</v>
      </c>
      <c r="F39" s="227">
        <v>529.41999999999996</v>
      </c>
      <c r="G39" s="228">
        <v>507.79</v>
      </c>
      <c r="H39" s="229">
        <v>507.79</v>
      </c>
      <c r="I39" s="229">
        <f t="shared" si="2"/>
        <v>0</v>
      </c>
      <c r="J39" s="229" t="s">
        <v>1240</v>
      </c>
    </row>
    <row r="40" spans="1:13" ht="31.5" x14ac:dyDescent="0.25">
      <c r="A40" s="230"/>
      <c r="B40" s="226">
        <v>10532</v>
      </c>
      <c r="C40" s="226">
        <v>22697</v>
      </c>
      <c r="D40" s="226">
        <v>26327</v>
      </c>
      <c r="E40" s="226" t="s">
        <v>45</v>
      </c>
      <c r="F40" s="227">
        <v>145.6</v>
      </c>
      <c r="G40" s="228">
        <v>145.6</v>
      </c>
      <c r="H40" s="229"/>
      <c r="I40" s="229">
        <f t="shared" si="0"/>
        <v>145.6</v>
      </c>
      <c r="J40" s="229" t="s">
        <v>1238</v>
      </c>
    </row>
    <row r="41" spans="1:13" x14ac:dyDescent="0.25">
      <c r="A41" s="230"/>
      <c r="B41" s="226">
        <v>10532</v>
      </c>
      <c r="C41" s="226">
        <v>22697</v>
      </c>
      <c r="D41" s="226">
        <v>26327</v>
      </c>
      <c r="E41" s="226" t="s">
        <v>46</v>
      </c>
      <c r="F41" s="227">
        <v>167.7</v>
      </c>
      <c r="G41" s="228">
        <v>167.7</v>
      </c>
      <c r="H41" s="229"/>
      <c r="I41" s="229">
        <f t="shared" si="0"/>
        <v>167.7</v>
      </c>
      <c r="J41" s="229" t="s">
        <v>1238</v>
      </c>
    </row>
    <row r="42" spans="1:13" ht="31.5" x14ac:dyDescent="0.25">
      <c r="A42" s="230"/>
      <c r="B42" s="226">
        <v>10534</v>
      </c>
      <c r="C42" s="226">
        <v>22649</v>
      </c>
      <c r="D42" s="226">
        <v>26329</v>
      </c>
      <c r="E42" s="226" t="s">
        <v>52</v>
      </c>
      <c r="F42" s="227">
        <v>3000</v>
      </c>
      <c r="G42" s="228">
        <v>3000</v>
      </c>
      <c r="H42" s="229">
        <v>3000</v>
      </c>
      <c r="I42" s="229">
        <f t="shared" si="0"/>
        <v>0</v>
      </c>
      <c r="J42" s="229" t="s">
        <v>1240</v>
      </c>
    </row>
    <row r="43" spans="1:13" ht="31.5" x14ac:dyDescent="0.25">
      <c r="A43" s="230"/>
      <c r="B43" s="226">
        <v>10541</v>
      </c>
      <c r="C43" s="226">
        <v>22738</v>
      </c>
      <c r="D43" s="226">
        <v>26337</v>
      </c>
      <c r="E43" s="226" t="s">
        <v>1264</v>
      </c>
      <c r="F43" s="227">
        <v>1020</v>
      </c>
      <c r="G43" s="228">
        <v>264</v>
      </c>
      <c r="H43" s="231"/>
      <c r="I43" s="229">
        <f t="shared" si="0"/>
        <v>264</v>
      </c>
      <c r="J43" s="229" t="s">
        <v>1238</v>
      </c>
    </row>
    <row r="44" spans="1:13" ht="31.5" x14ac:dyDescent="0.25">
      <c r="A44" s="230"/>
      <c r="B44" s="226">
        <v>10541</v>
      </c>
      <c r="C44" s="226">
        <v>22738</v>
      </c>
      <c r="D44" s="226">
        <v>26337</v>
      </c>
      <c r="E44" s="226" t="s">
        <v>1265</v>
      </c>
      <c r="F44" s="227">
        <v>1550</v>
      </c>
      <c r="G44" s="228">
        <v>720</v>
      </c>
      <c r="H44" s="231"/>
      <c r="I44" s="229">
        <f t="shared" si="0"/>
        <v>720</v>
      </c>
      <c r="J44" s="229" t="s">
        <v>1238</v>
      </c>
    </row>
    <row r="45" spans="1:13" ht="31.5" x14ac:dyDescent="0.25">
      <c r="A45" s="232"/>
      <c r="B45" s="226">
        <v>10532</v>
      </c>
      <c r="C45" s="226">
        <v>22697</v>
      </c>
      <c r="D45" s="226">
        <v>26325</v>
      </c>
      <c r="E45" s="226" t="s">
        <v>53</v>
      </c>
      <c r="F45" s="227">
        <v>1224.8800000000001</v>
      </c>
      <c r="G45" s="228">
        <v>988.2</v>
      </c>
      <c r="H45" s="229">
        <v>988.2</v>
      </c>
      <c r="I45" s="229">
        <f t="shared" si="0"/>
        <v>0</v>
      </c>
      <c r="J45" s="229" t="s">
        <v>1240</v>
      </c>
      <c r="K45" s="233"/>
      <c r="L45" s="233"/>
      <c r="M45" s="233"/>
    </row>
    <row r="46" spans="1:13" x14ac:dyDescent="0.25">
      <c r="A46" s="234"/>
      <c r="B46" s="226">
        <v>10532</v>
      </c>
      <c r="C46" s="226">
        <v>22697</v>
      </c>
      <c r="D46" s="226">
        <v>26327</v>
      </c>
      <c r="E46" s="226" t="s">
        <v>46</v>
      </c>
      <c r="F46" s="227">
        <v>167.7</v>
      </c>
      <c r="G46" s="228">
        <v>167.7</v>
      </c>
      <c r="H46" s="229"/>
      <c r="I46" s="229">
        <f t="shared" si="0"/>
        <v>167.7</v>
      </c>
      <c r="J46" s="229" t="s">
        <v>1238</v>
      </c>
      <c r="K46" s="233"/>
      <c r="L46" s="233"/>
      <c r="M46" s="233"/>
    </row>
    <row r="47" spans="1:13" ht="31.5" x14ac:dyDescent="0.25">
      <c r="A47" s="234"/>
      <c r="B47" s="226">
        <v>10534</v>
      </c>
      <c r="C47" s="226">
        <v>22649</v>
      </c>
      <c r="D47" s="226">
        <v>26329</v>
      </c>
      <c r="E47" s="226" t="s">
        <v>52</v>
      </c>
      <c r="F47" s="227">
        <v>3000</v>
      </c>
      <c r="G47" s="228">
        <v>3000</v>
      </c>
      <c r="H47" s="229">
        <v>3000</v>
      </c>
      <c r="I47" s="229">
        <f t="shared" si="0"/>
        <v>0</v>
      </c>
      <c r="J47" s="229" t="s">
        <v>1240</v>
      </c>
      <c r="K47" s="233"/>
      <c r="L47" s="233"/>
      <c r="M47" s="233"/>
    </row>
    <row r="48" spans="1:13" ht="31.5" x14ac:dyDescent="0.25">
      <c r="A48" s="234"/>
      <c r="B48" s="226">
        <v>614</v>
      </c>
      <c r="C48" s="226">
        <v>5434</v>
      </c>
      <c r="D48" s="226">
        <v>2357</v>
      </c>
      <c r="E48" s="226" t="s">
        <v>1266</v>
      </c>
      <c r="F48" s="227">
        <v>6000</v>
      </c>
      <c r="G48" s="228">
        <v>4440</v>
      </c>
      <c r="H48" s="229"/>
      <c r="I48" s="229">
        <f t="shared" si="0"/>
        <v>4440</v>
      </c>
      <c r="J48" s="229" t="s">
        <v>1238</v>
      </c>
      <c r="K48" s="233"/>
      <c r="L48" s="233"/>
      <c r="M48" s="233"/>
    </row>
    <row r="49" spans="1:13" ht="47.25" x14ac:dyDescent="0.25">
      <c r="A49" s="234"/>
      <c r="B49" s="226">
        <v>10540</v>
      </c>
      <c r="C49" s="226">
        <v>22758</v>
      </c>
      <c r="D49" s="226">
        <v>26338</v>
      </c>
      <c r="E49" s="226" t="s">
        <v>1267</v>
      </c>
      <c r="F49" s="227">
        <v>2790</v>
      </c>
      <c r="G49" s="228">
        <v>2655</v>
      </c>
      <c r="H49" s="229">
        <v>2655</v>
      </c>
      <c r="I49" s="229">
        <f t="shared" si="0"/>
        <v>0</v>
      </c>
      <c r="J49" s="229" t="s">
        <v>1240</v>
      </c>
      <c r="K49" s="233"/>
      <c r="L49" s="233"/>
      <c r="M49" s="233"/>
    </row>
    <row r="50" spans="1:13" ht="31.5" x14ac:dyDescent="0.25">
      <c r="A50" s="234"/>
      <c r="B50" s="226">
        <v>10541</v>
      </c>
      <c r="C50" s="226">
        <v>22738</v>
      </c>
      <c r="D50" s="226">
        <v>26337</v>
      </c>
      <c r="E50" s="226" t="s">
        <v>1268</v>
      </c>
      <c r="F50" s="227">
        <v>465</v>
      </c>
      <c r="G50" s="228">
        <v>330</v>
      </c>
      <c r="H50" s="229"/>
      <c r="I50" s="229">
        <f t="shared" si="0"/>
        <v>330</v>
      </c>
      <c r="J50" s="229" t="s">
        <v>1238</v>
      </c>
      <c r="K50" s="233"/>
      <c r="L50" s="233"/>
      <c r="M50" s="233"/>
    </row>
    <row r="51" spans="1:13" ht="47.25" x14ac:dyDescent="0.25">
      <c r="A51" s="234"/>
      <c r="B51" s="226">
        <v>618</v>
      </c>
      <c r="C51" s="226">
        <v>5489</v>
      </c>
      <c r="D51" s="226">
        <v>2363</v>
      </c>
      <c r="E51" s="226" t="s">
        <v>1269</v>
      </c>
      <c r="F51" s="227">
        <v>4800</v>
      </c>
      <c r="G51" s="228">
        <v>4560</v>
      </c>
      <c r="H51" s="229"/>
      <c r="I51" s="229">
        <f t="shared" si="0"/>
        <v>4560</v>
      </c>
      <c r="J51" s="229" t="s">
        <v>1238</v>
      </c>
      <c r="K51" s="233"/>
      <c r="L51" s="233"/>
      <c r="M51" s="233"/>
    </row>
    <row r="52" spans="1:13" ht="31.5" x14ac:dyDescent="0.25">
      <c r="A52" s="235"/>
      <c r="B52" s="226">
        <v>10543</v>
      </c>
      <c r="C52" s="226">
        <v>22771</v>
      </c>
      <c r="D52" s="226">
        <v>26351</v>
      </c>
      <c r="E52" s="226" t="s">
        <v>1270</v>
      </c>
      <c r="F52" s="236">
        <v>6396</v>
      </c>
      <c r="G52" s="228">
        <v>6396</v>
      </c>
      <c r="H52" s="231">
        <v>6396</v>
      </c>
      <c r="I52" s="229">
        <f t="shared" si="0"/>
        <v>0</v>
      </c>
      <c r="J52" s="229" t="s">
        <v>1240</v>
      </c>
    </row>
    <row r="53" spans="1:13" x14ac:dyDescent="0.25">
      <c r="A53" s="237"/>
      <c r="B53" s="226">
        <v>617</v>
      </c>
      <c r="C53" s="226">
        <v>5448</v>
      </c>
      <c r="D53" s="226">
        <v>2368</v>
      </c>
      <c r="E53" s="226" t="s">
        <v>1271</v>
      </c>
      <c r="F53" s="236">
        <v>5000</v>
      </c>
      <c r="G53" s="228">
        <v>1600</v>
      </c>
      <c r="H53" s="231"/>
      <c r="I53" s="229">
        <f t="shared" si="0"/>
        <v>1600</v>
      </c>
      <c r="J53" s="229" t="s">
        <v>1238</v>
      </c>
    </row>
    <row r="54" spans="1:13" ht="31.5" x14ac:dyDescent="0.25">
      <c r="A54" s="237"/>
      <c r="B54" s="226">
        <v>616</v>
      </c>
      <c r="C54" s="226">
        <v>5405</v>
      </c>
      <c r="D54" s="226">
        <v>2369</v>
      </c>
      <c r="E54" s="226" t="s">
        <v>1272</v>
      </c>
      <c r="F54" s="236">
        <v>6408</v>
      </c>
      <c r="G54" s="228">
        <v>5350.8</v>
      </c>
      <c r="H54" s="231"/>
      <c r="I54" s="229">
        <f t="shared" si="0"/>
        <v>5350.8</v>
      </c>
      <c r="J54" s="229" t="s">
        <v>1238</v>
      </c>
    </row>
    <row r="55" spans="1:13" ht="47.25" x14ac:dyDescent="0.25">
      <c r="A55" s="237"/>
      <c r="B55" s="226">
        <v>620</v>
      </c>
      <c r="C55" s="226">
        <v>5416</v>
      </c>
      <c r="D55" s="226">
        <v>2371</v>
      </c>
      <c r="E55" s="226" t="s">
        <v>1273</v>
      </c>
      <c r="F55" s="236">
        <v>1500</v>
      </c>
      <c r="G55" s="228">
        <v>1480</v>
      </c>
      <c r="H55" s="231">
        <v>1480</v>
      </c>
      <c r="I55" s="229">
        <f t="shared" si="0"/>
        <v>0</v>
      </c>
      <c r="J55" s="229" t="s">
        <v>1240</v>
      </c>
    </row>
    <row r="56" spans="1:13" ht="47.25" x14ac:dyDescent="0.25">
      <c r="A56" s="237"/>
      <c r="B56" s="226">
        <v>10544</v>
      </c>
      <c r="C56" s="226">
        <v>22785</v>
      </c>
      <c r="D56" s="226">
        <v>26359</v>
      </c>
      <c r="E56" s="226" t="s">
        <v>1274</v>
      </c>
      <c r="F56" s="236">
        <v>2652</v>
      </c>
      <c r="G56" s="228">
        <v>2652</v>
      </c>
      <c r="H56" s="231"/>
      <c r="I56" s="229">
        <f t="shared" si="0"/>
        <v>2652</v>
      </c>
      <c r="J56" s="229" t="s">
        <v>1238</v>
      </c>
    </row>
    <row r="57" spans="1:13" ht="63" x14ac:dyDescent="0.25">
      <c r="A57" s="237"/>
      <c r="B57" s="226">
        <v>10544</v>
      </c>
      <c r="C57" s="226">
        <v>22785</v>
      </c>
      <c r="D57" s="226">
        <v>26359</v>
      </c>
      <c r="E57" s="226" t="s">
        <v>1275</v>
      </c>
      <c r="F57" s="236">
        <v>532</v>
      </c>
      <c r="G57" s="228">
        <v>532</v>
      </c>
      <c r="H57" s="231"/>
      <c r="I57" s="229">
        <f t="shared" si="0"/>
        <v>532</v>
      </c>
      <c r="J57" s="229" t="s">
        <v>1238</v>
      </c>
    </row>
    <row r="58" spans="1:13" x14ac:dyDescent="0.25">
      <c r="A58" s="237"/>
      <c r="B58" s="226">
        <v>10545</v>
      </c>
      <c r="C58" s="226">
        <v>22799</v>
      </c>
      <c r="D58" s="226">
        <v>26361</v>
      </c>
      <c r="E58" s="226" t="s">
        <v>32</v>
      </c>
      <c r="F58" s="236">
        <v>3472</v>
      </c>
      <c r="G58" s="228">
        <v>3470</v>
      </c>
      <c r="H58" s="231">
        <v>3470</v>
      </c>
      <c r="I58" s="229">
        <f t="shared" si="0"/>
        <v>0</v>
      </c>
      <c r="J58" s="229" t="s">
        <v>1240</v>
      </c>
    </row>
    <row r="59" spans="1:13" ht="31.5" x14ac:dyDescent="0.25">
      <c r="A59" s="237"/>
      <c r="B59" s="226">
        <v>619</v>
      </c>
      <c r="C59" s="226">
        <v>5469</v>
      </c>
      <c r="D59" s="226">
        <v>2374</v>
      </c>
      <c r="E59" s="226" t="s">
        <v>1276</v>
      </c>
      <c r="F59" s="236">
        <v>1280</v>
      </c>
      <c r="G59" s="228">
        <v>1280</v>
      </c>
      <c r="H59" s="231"/>
      <c r="I59" s="229">
        <f t="shared" si="0"/>
        <v>1280</v>
      </c>
      <c r="J59" s="229" t="s">
        <v>1238</v>
      </c>
    </row>
    <row r="60" spans="1:13" ht="31.5" x14ac:dyDescent="0.25">
      <c r="A60" s="237"/>
      <c r="B60" s="226">
        <v>621</v>
      </c>
      <c r="C60" s="226">
        <v>5465</v>
      </c>
      <c r="D60" s="226">
        <v>2376</v>
      </c>
      <c r="E60" s="226" t="s">
        <v>1277</v>
      </c>
      <c r="F60" s="236">
        <v>1500</v>
      </c>
      <c r="G60" s="228">
        <v>1380</v>
      </c>
      <c r="H60" s="231"/>
      <c r="I60" s="229">
        <f t="shared" si="0"/>
        <v>1380</v>
      </c>
      <c r="J60" s="229" t="s">
        <v>1238</v>
      </c>
    </row>
    <row r="61" spans="1:13" ht="63" x14ac:dyDescent="0.25">
      <c r="A61" s="237"/>
      <c r="B61" s="226">
        <v>623</v>
      </c>
      <c r="C61" s="226">
        <v>5477</v>
      </c>
      <c r="D61" s="226">
        <v>2375</v>
      </c>
      <c r="E61" s="226" t="s">
        <v>1278</v>
      </c>
      <c r="F61" s="236">
        <v>6000</v>
      </c>
      <c r="G61" s="228">
        <v>5500</v>
      </c>
      <c r="H61" s="231"/>
      <c r="I61" s="229">
        <f t="shared" si="0"/>
        <v>5500</v>
      </c>
      <c r="J61" s="229" t="s">
        <v>1238</v>
      </c>
    </row>
    <row r="62" spans="1:13" ht="47.25" x14ac:dyDescent="0.25">
      <c r="A62" s="237"/>
      <c r="B62" s="226">
        <v>628</v>
      </c>
      <c r="C62" s="226">
        <v>5548</v>
      </c>
      <c r="D62" s="226">
        <v>2377</v>
      </c>
      <c r="E62" s="238" t="s">
        <v>1279</v>
      </c>
      <c r="F62" s="236">
        <v>6416.07</v>
      </c>
      <c r="G62" s="228">
        <v>3660.79</v>
      </c>
      <c r="H62" s="231"/>
      <c r="I62" s="229">
        <f t="shared" si="0"/>
        <v>3660.79</v>
      </c>
      <c r="J62" s="229" t="s">
        <v>1238</v>
      </c>
    </row>
    <row r="63" spans="1:13" ht="63" x14ac:dyDescent="0.25">
      <c r="A63" s="237"/>
      <c r="B63" s="226">
        <v>10548</v>
      </c>
      <c r="C63" s="226">
        <v>22820</v>
      </c>
      <c r="D63" s="226">
        <v>26357</v>
      </c>
      <c r="E63" s="238" t="s">
        <v>1280</v>
      </c>
      <c r="F63" s="236">
        <v>6000</v>
      </c>
      <c r="G63" s="228">
        <v>5150</v>
      </c>
      <c r="H63" s="231">
        <v>5150</v>
      </c>
      <c r="I63" s="229">
        <f t="shared" si="0"/>
        <v>0</v>
      </c>
      <c r="J63" s="229" t="s">
        <v>1240</v>
      </c>
    </row>
    <row r="64" spans="1:13" ht="47.25" x14ac:dyDescent="0.25">
      <c r="A64" s="237"/>
      <c r="B64" s="226">
        <v>622</v>
      </c>
      <c r="C64" s="226">
        <v>5408</v>
      </c>
      <c r="D64" s="226">
        <v>2379</v>
      </c>
      <c r="E64" s="226" t="s">
        <v>1281</v>
      </c>
      <c r="F64" s="236">
        <v>1500</v>
      </c>
      <c r="G64" s="228">
        <v>1334</v>
      </c>
      <c r="H64" s="231"/>
      <c r="I64" s="229">
        <f t="shared" si="0"/>
        <v>1334</v>
      </c>
      <c r="J64" s="229" t="s">
        <v>1238</v>
      </c>
    </row>
    <row r="65" spans="1:10" ht="31.5" x14ac:dyDescent="0.25">
      <c r="A65" s="237"/>
      <c r="B65" s="226">
        <v>10547</v>
      </c>
      <c r="C65" s="226">
        <v>22779</v>
      </c>
      <c r="D65" s="226">
        <v>26363</v>
      </c>
      <c r="E65" s="226" t="s">
        <v>55</v>
      </c>
      <c r="F65" s="236">
        <v>1150</v>
      </c>
      <c r="G65" s="228">
        <v>1020</v>
      </c>
      <c r="H65" s="229">
        <f>102*3</f>
        <v>306</v>
      </c>
      <c r="I65" s="229">
        <f>+G65-102-102-102</f>
        <v>714</v>
      </c>
      <c r="J65" s="229" t="s">
        <v>1242</v>
      </c>
    </row>
    <row r="66" spans="1:10" ht="31.5" x14ac:dyDescent="0.25">
      <c r="A66" s="237"/>
      <c r="B66" s="226">
        <v>10547</v>
      </c>
      <c r="C66" s="226">
        <v>22779</v>
      </c>
      <c r="D66" s="226">
        <v>26363</v>
      </c>
      <c r="E66" s="226" t="s">
        <v>57</v>
      </c>
      <c r="F66" s="236">
        <v>1001.28</v>
      </c>
      <c r="G66" s="228">
        <v>999.6</v>
      </c>
      <c r="H66" s="229">
        <f>83.3+
166.6+
83.3</f>
        <v>333.2</v>
      </c>
      <c r="I66" s="229">
        <f>+G66-83.3-166.6-83.3</f>
        <v>666.40000000000009</v>
      </c>
      <c r="J66" s="229" t="s">
        <v>1242</v>
      </c>
    </row>
    <row r="67" spans="1:10" ht="31.5" x14ac:dyDescent="0.25">
      <c r="A67" s="237"/>
      <c r="B67" s="226">
        <v>10547</v>
      </c>
      <c r="C67" s="226">
        <v>22779</v>
      </c>
      <c r="D67" s="226">
        <v>26363</v>
      </c>
      <c r="E67" s="226" t="s">
        <v>56</v>
      </c>
      <c r="F67" s="236">
        <v>1746.36</v>
      </c>
      <c r="G67" s="228">
        <v>1736.28</v>
      </c>
      <c r="H67" s="229">
        <f>192.92+
192.92</f>
        <v>385.84</v>
      </c>
      <c r="I67" s="229">
        <f>+G67-192.92-192.92</f>
        <v>1350.4399999999998</v>
      </c>
      <c r="J67" s="229" t="s">
        <v>1242</v>
      </c>
    </row>
    <row r="68" spans="1:10" ht="31.5" x14ac:dyDescent="0.25">
      <c r="A68" s="237"/>
      <c r="B68" s="226">
        <v>10547</v>
      </c>
      <c r="C68" s="226">
        <v>22779</v>
      </c>
      <c r="D68" s="226">
        <v>26363</v>
      </c>
      <c r="E68" s="226" t="s">
        <v>54</v>
      </c>
      <c r="F68" s="236">
        <v>337.92</v>
      </c>
      <c r="G68" s="228">
        <v>337.92</v>
      </c>
      <c r="H68" s="229">
        <f>42.24+
42.24</f>
        <v>84.48</v>
      </c>
      <c r="I68" s="229">
        <f>+G68-42.24-42.24</f>
        <v>253.44</v>
      </c>
      <c r="J68" s="229" t="s">
        <v>1242</v>
      </c>
    </row>
    <row r="69" spans="1:10" ht="63" x14ac:dyDescent="0.25">
      <c r="A69" s="237"/>
      <c r="B69" s="226">
        <v>630</v>
      </c>
      <c r="C69" s="226">
        <v>5547</v>
      </c>
      <c r="D69" s="239">
        <v>2380</v>
      </c>
      <c r="E69" s="240" t="s">
        <v>1282</v>
      </c>
      <c r="F69" s="231">
        <v>6416.07</v>
      </c>
      <c r="G69" s="231">
        <v>6403.41</v>
      </c>
      <c r="H69" s="231"/>
      <c r="I69" s="229">
        <f t="shared" si="0"/>
        <v>6403.41</v>
      </c>
      <c r="J69" s="229" t="s">
        <v>1238</v>
      </c>
    </row>
    <row r="70" spans="1:10" ht="31.5" x14ac:dyDescent="0.25">
      <c r="A70" s="241"/>
      <c r="B70" s="226">
        <v>10553</v>
      </c>
      <c r="C70" s="226">
        <v>22812</v>
      </c>
      <c r="D70" s="239">
        <v>26365</v>
      </c>
      <c r="E70" s="242" t="s">
        <v>1283</v>
      </c>
      <c r="F70" s="243">
        <v>491.4</v>
      </c>
      <c r="G70" s="231">
        <v>491.4</v>
      </c>
      <c r="H70" s="231"/>
      <c r="I70" s="229">
        <f t="shared" ref="I70:I133" si="3">+G70-H70</f>
        <v>491.4</v>
      </c>
      <c r="J70" s="229" t="s">
        <v>1238</v>
      </c>
    </row>
    <row r="71" spans="1:10" ht="31.5" x14ac:dyDescent="0.25">
      <c r="A71" s="237"/>
      <c r="B71" s="226">
        <v>10553</v>
      </c>
      <c r="C71" s="226">
        <v>22812</v>
      </c>
      <c r="D71" s="239">
        <v>26365</v>
      </c>
      <c r="E71" s="244" t="s">
        <v>1284</v>
      </c>
      <c r="F71" s="243">
        <v>208.8</v>
      </c>
      <c r="G71" s="231">
        <v>208.8</v>
      </c>
      <c r="H71" s="231"/>
      <c r="I71" s="229">
        <f t="shared" si="3"/>
        <v>208.8</v>
      </c>
      <c r="J71" s="229" t="s">
        <v>1238</v>
      </c>
    </row>
    <row r="72" spans="1:10" ht="31.5" x14ac:dyDescent="0.25">
      <c r="A72" s="237"/>
      <c r="B72" s="226">
        <v>10553</v>
      </c>
      <c r="C72" s="226">
        <v>22812</v>
      </c>
      <c r="D72" s="239">
        <v>26365</v>
      </c>
      <c r="E72" s="244" t="s">
        <v>1285</v>
      </c>
      <c r="F72" s="243">
        <v>417.6</v>
      </c>
      <c r="G72" s="231">
        <v>417.6</v>
      </c>
      <c r="H72" s="231"/>
      <c r="I72" s="229">
        <f t="shared" si="3"/>
        <v>417.6</v>
      </c>
      <c r="J72" s="229" t="s">
        <v>1238</v>
      </c>
    </row>
    <row r="73" spans="1:10" ht="31.5" x14ac:dyDescent="0.25">
      <c r="A73" s="237"/>
      <c r="B73" s="226">
        <v>10553</v>
      </c>
      <c r="C73" s="226">
        <v>22812</v>
      </c>
      <c r="D73" s="239">
        <v>26365</v>
      </c>
      <c r="E73" s="244" t="s">
        <v>1286</v>
      </c>
      <c r="F73" s="243">
        <v>227.52</v>
      </c>
      <c r="G73" s="231">
        <v>227.52</v>
      </c>
      <c r="H73" s="231"/>
      <c r="I73" s="229">
        <f t="shared" si="3"/>
        <v>227.52</v>
      </c>
      <c r="J73" s="229" t="s">
        <v>1238</v>
      </c>
    </row>
    <row r="74" spans="1:10" ht="31.5" x14ac:dyDescent="0.25">
      <c r="A74" s="237"/>
      <c r="B74" s="226">
        <v>10553</v>
      </c>
      <c r="C74" s="226">
        <v>22812</v>
      </c>
      <c r="D74" s="239">
        <v>26365</v>
      </c>
      <c r="E74" s="244" t="s">
        <v>1287</v>
      </c>
      <c r="F74" s="243">
        <v>656.4</v>
      </c>
      <c r="G74" s="231">
        <v>656.4</v>
      </c>
      <c r="H74" s="231"/>
      <c r="I74" s="229">
        <f t="shared" si="3"/>
        <v>656.4</v>
      </c>
      <c r="J74" s="229" t="s">
        <v>1238</v>
      </c>
    </row>
    <row r="75" spans="1:10" ht="31.5" x14ac:dyDescent="0.25">
      <c r="A75" s="237"/>
      <c r="B75" s="226">
        <v>10553</v>
      </c>
      <c r="C75" s="226">
        <v>22812</v>
      </c>
      <c r="D75" s="239">
        <v>26365</v>
      </c>
      <c r="E75" s="244" t="s">
        <v>1288</v>
      </c>
      <c r="F75" s="243">
        <v>600.75</v>
      </c>
      <c r="G75" s="231">
        <v>600.75</v>
      </c>
      <c r="H75" s="231"/>
      <c r="I75" s="229">
        <f t="shared" si="3"/>
        <v>600.75</v>
      </c>
      <c r="J75" s="229" t="s">
        <v>1238</v>
      </c>
    </row>
    <row r="76" spans="1:10" ht="31.5" x14ac:dyDescent="0.25">
      <c r="A76" s="237"/>
      <c r="B76" s="226">
        <v>10553</v>
      </c>
      <c r="C76" s="226">
        <v>22812</v>
      </c>
      <c r="D76" s="239">
        <v>26365</v>
      </c>
      <c r="E76" s="244" t="s">
        <v>1289</v>
      </c>
      <c r="F76" s="243">
        <v>1026</v>
      </c>
      <c r="G76" s="231">
        <v>1026</v>
      </c>
      <c r="H76" s="231"/>
      <c r="I76" s="229">
        <f t="shared" si="3"/>
        <v>1026</v>
      </c>
      <c r="J76" s="229" t="s">
        <v>1238</v>
      </c>
    </row>
    <row r="77" spans="1:10" ht="31.5" x14ac:dyDescent="0.25">
      <c r="A77" s="237"/>
      <c r="B77" s="226">
        <v>10553</v>
      </c>
      <c r="C77" s="226">
        <v>22812</v>
      </c>
      <c r="D77" s="239">
        <v>26365</v>
      </c>
      <c r="E77" s="244" t="s">
        <v>1290</v>
      </c>
      <c r="F77" s="243">
        <v>774</v>
      </c>
      <c r="G77" s="231">
        <v>774</v>
      </c>
      <c r="H77" s="231"/>
      <c r="I77" s="229">
        <f t="shared" si="3"/>
        <v>774</v>
      </c>
      <c r="J77" s="229" t="s">
        <v>1238</v>
      </c>
    </row>
    <row r="78" spans="1:10" ht="31.5" x14ac:dyDescent="0.25">
      <c r="A78" s="237"/>
      <c r="B78" s="226">
        <v>10553</v>
      </c>
      <c r="C78" s="226">
        <v>22812</v>
      </c>
      <c r="D78" s="239">
        <v>26365</v>
      </c>
      <c r="E78" s="244" t="s">
        <v>1291</v>
      </c>
      <c r="F78" s="243">
        <v>469.8</v>
      </c>
      <c r="G78" s="231">
        <v>469.8</v>
      </c>
      <c r="H78" s="231"/>
      <c r="I78" s="229">
        <f t="shared" si="3"/>
        <v>469.8</v>
      </c>
      <c r="J78" s="229" t="s">
        <v>1238</v>
      </c>
    </row>
    <row r="79" spans="1:10" ht="31.5" x14ac:dyDescent="0.25">
      <c r="A79" s="237"/>
      <c r="B79" s="226">
        <v>10553</v>
      </c>
      <c r="C79" s="226">
        <v>22812</v>
      </c>
      <c r="D79" s="239">
        <v>26365</v>
      </c>
      <c r="E79" s="244" t="s">
        <v>1283</v>
      </c>
      <c r="F79" s="243">
        <v>491.4</v>
      </c>
      <c r="G79" s="231">
        <v>491.4</v>
      </c>
      <c r="H79" s="231"/>
      <c r="I79" s="229">
        <f t="shared" si="3"/>
        <v>491.4</v>
      </c>
      <c r="J79" s="229" t="s">
        <v>1238</v>
      </c>
    </row>
    <row r="80" spans="1:10" ht="31.5" x14ac:dyDescent="0.25">
      <c r="A80" s="237"/>
      <c r="B80" s="226">
        <v>10546</v>
      </c>
      <c r="C80" s="226">
        <v>22798</v>
      </c>
      <c r="D80" s="239">
        <v>26368</v>
      </c>
      <c r="E80" s="240" t="s">
        <v>1292</v>
      </c>
      <c r="F80" s="231">
        <v>796.4</v>
      </c>
      <c r="G80" s="231">
        <v>788</v>
      </c>
      <c r="H80" s="245"/>
      <c r="I80" s="229">
        <f t="shared" si="3"/>
        <v>788</v>
      </c>
      <c r="J80" s="229" t="s">
        <v>1238</v>
      </c>
    </row>
    <row r="81" spans="1:10" ht="31.5" x14ac:dyDescent="0.25">
      <c r="A81" s="237"/>
      <c r="B81" s="226">
        <v>10546</v>
      </c>
      <c r="C81" s="226">
        <v>22798</v>
      </c>
      <c r="D81" s="239">
        <v>26368</v>
      </c>
      <c r="E81" s="240" t="s">
        <v>1293</v>
      </c>
      <c r="F81" s="231">
        <v>561.66</v>
      </c>
      <c r="G81" s="246">
        <v>564</v>
      </c>
      <c r="H81" s="245"/>
      <c r="I81" s="229">
        <f t="shared" si="3"/>
        <v>564</v>
      </c>
      <c r="J81" s="229" t="s">
        <v>1238</v>
      </c>
    </row>
    <row r="82" spans="1:10" ht="31.5" x14ac:dyDescent="0.25">
      <c r="A82" s="237"/>
      <c r="B82" s="226">
        <v>10546</v>
      </c>
      <c r="C82" s="226">
        <v>22798</v>
      </c>
      <c r="D82" s="239">
        <v>26368</v>
      </c>
      <c r="E82" s="240" t="s">
        <v>1294</v>
      </c>
      <c r="F82" s="231">
        <v>876.7</v>
      </c>
      <c r="G82" s="246">
        <v>945</v>
      </c>
      <c r="H82" s="245"/>
      <c r="I82" s="229">
        <f t="shared" si="3"/>
        <v>945</v>
      </c>
      <c r="J82" s="229" t="s">
        <v>1238</v>
      </c>
    </row>
    <row r="83" spans="1:10" ht="31.5" x14ac:dyDescent="0.25">
      <c r="A83" s="237"/>
      <c r="B83" s="226">
        <v>10546</v>
      </c>
      <c r="C83" s="226">
        <v>22798</v>
      </c>
      <c r="D83" s="239">
        <v>26368</v>
      </c>
      <c r="E83" s="240" t="s">
        <v>1295</v>
      </c>
      <c r="F83" s="231">
        <v>995.5</v>
      </c>
      <c r="G83" s="231">
        <v>985</v>
      </c>
      <c r="H83" s="245"/>
      <c r="I83" s="229">
        <f t="shared" si="3"/>
        <v>985</v>
      </c>
      <c r="J83" s="229" t="s">
        <v>1238</v>
      </c>
    </row>
    <row r="84" spans="1:10" ht="31.5" x14ac:dyDescent="0.25">
      <c r="A84" s="237"/>
      <c r="B84" s="226">
        <v>10546</v>
      </c>
      <c r="C84" s="226">
        <v>22798</v>
      </c>
      <c r="D84" s="239">
        <v>26368</v>
      </c>
      <c r="E84" s="240" t="s">
        <v>1296</v>
      </c>
      <c r="F84" s="231">
        <v>947.4</v>
      </c>
      <c r="G84" s="246">
        <v>865</v>
      </c>
      <c r="H84" s="245"/>
      <c r="I84" s="229">
        <f t="shared" si="3"/>
        <v>865</v>
      </c>
      <c r="J84" s="229" t="s">
        <v>1238</v>
      </c>
    </row>
    <row r="85" spans="1:10" ht="31.5" x14ac:dyDescent="0.25">
      <c r="A85" s="237"/>
      <c r="B85" s="226">
        <v>10546</v>
      </c>
      <c r="C85" s="226">
        <v>22798</v>
      </c>
      <c r="D85" s="239">
        <v>26368</v>
      </c>
      <c r="E85" s="240" t="s">
        <v>1297</v>
      </c>
      <c r="F85" s="231">
        <v>885.2</v>
      </c>
      <c r="G85" s="231">
        <v>850</v>
      </c>
      <c r="H85" s="245"/>
      <c r="I85" s="229">
        <f t="shared" si="3"/>
        <v>850</v>
      </c>
      <c r="J85" s="229" t="s">
        <v>1238</v>
      </c>
    </row>
    <row r="86" spans="1:10" ht="31.5" x14ac:dyDescent="0.25">
      <c r="A86" s="237"/>
      <c r="B86" s="226">
        <v>10546</v>
      </c>
      <c r="C86" s="226">
        <v>22798</v>
      </c>
      <c r="D86" s="239">
        <v>26368</v>
      </c>
      <c r="E86" s="240" t="s">
        <v>1298</v>
      </c>
      <c r="F86" s="231">
        <v>1168.5</v>
      </c>
      <c r="G86" s="231">
        <v>1165</v>
      </c>
      <c r="H86" s="245"/>
      <c r="I86" s="229">
        <f t="shared" si="3"/>
        <v>1165</v>
      </c>
      <c r="J86" s="229" t="s">
        <v>1238</v>
      </c>
    </row>
    <row r="87" spans="1:10" ht="31.5" x14ac:dyDescent="0.25">
      <c r="A87" s="237"/>
      <c r="B87" s="226">
        <v>10555</v>
      </c>
      <c r="C87" s="226">
        <v>22867</v>
      </c>
      <c r="D87" s="239">
        <v>26371</v>
      </c>
      <c r="E87" s="240" t="s">
        <v>1299</v>
      </c>
      <c r="F87" s="231">
        <v>6318</v>
      </c>
      <c r="G87" s="231">
        <v>5791.5</v>
      </c>
      <c r="H87" s="231">
        <v>5791.5</v>
      </c>
      <c r="I87" s="229">
        <f t="shared" si="3"/>
        <v>0</v>
      </c>
      <c r="J87" s="229" t="s">
        <v>1240</v>
      </c>
    </row>
    <row r="88" spans="1:10" x14ac:dyDescent="0.25">
      <c r="A88" s="237"/>
      <c r="B88" s="226">
        <v>10551</v>
      </c>
      <c r="C88" s="226">
        <v>22791</v>
      </c>
      <c r="D88" s="239">
        <v>26372</v>
      </c>
      <c r="E88" s="240" t="s">
        <v>80</v>
      </c>
      <c r="F88" s="231">
        <v>5510</v>
      </c>
      <c r="G88" s="231">
        <v>5510</v>
      </c>
      <c r="H88" s="245"/>
      <c r="I88" s="229">
        <f t="shared" si="3"/>
        <v>5510</v>
      </c>
      <c r="J88" s="229" t="s">
        <v>1238</v>
      </c>
    </row>
    <row r="89" spans="1:10" x14ac:dyDescent="0.25">
      <c r="A89" s="237"/>
      <c r="B89" s="226">
        <v>10551</v>
      </c>
      <c r="C89" s="226">
        <v>22791</v>
      </c>
      <c r="D89" s="239">
        <v>26372</v>
      </c>
      <c r="E89" s="240" t="s">
        <v>1300</v>
      </c>
      <c r="F89" s="231">
        <v>360</v>
      </c>
      <c r="G89" s="231">
        <v>360</v>
      </c>
      <c r="H89" s="245"/>
      <c r="I89" s="229">
        <f t="shared" si="3"/>
        <v>360</v>
      </c>
      <c r="J89" s="229" t="s">
        <v>1238</v>
      </c>
    </row>
    <row r="90" spans="1:10" x14ac:dyDescent="0.25">
      <c r="A90" s="237"/>
      <c r="B90" s="226">
        <v>10550</v>
      </c>
      <c r="C90" s="226">
        <v>22781</v>
      </c>
      <c r="D90" s="226">
        <v>26373</v>
      </c>
      <c r="E90" s="238" t="s">
        <v>1301</v>
      </c>
      <c r="F90" s="236">
        <v>2400</v>
      </c>
      <c r="G90" s="231">
        <v>2298</v>
      </c>
      <c r="H90" s="245"/>
      <c r="I90" s="229">
        <f t="shared" si="3"/>
        <v>2298</v>
      </c>
      <c r="J90" s="229" t="s">
        <v>1238</v>
      </c>
    </row>
    <row r="91" spans="1:10" x14ac:dyDescent="0.25">
      <c r="A91" s="237"/>
      <c r="B91" s="226">
        <v>10550</v>
      </c>
      <c r="C91" s="226">
        <v>22781</v>
      </c>
      <c r="D91" s="226">
        <v>26373</v>
      </c>
      <c r="E91" s="238" t="s">
        <v>1302</v>
      </c>
      <c r="F91" s="236">
        <v>4000</v>
      </c>
      <c r="G91" s="231">
        <v>1242</v>
      </c>
      <c r="H91" s="245"/>
      <c r="I91" s="229">
        <f t="shared" si="3"/>
        <v>1242</v>
      </c>
      <c r="J91" s="229" t="s">
        <v>1238</v>
      </c>
    </row>
    <row r="92" spans="1:10" ht="31.5" x14ac:dyDescent="0.25">
      <c r="A92" s="237"/>
      <c r="B92" s="226">
        <v>627</v>
      </c>
      <c r="C92" s="226">
        <v>5473</v>
      </c>
      <c r="D92" s="239">
        <v>2386</v>
      </c>
      <c r="E92" s="240" t="s">
        <v>1303</v>
      </c>
      <c r="F92" s="231">
        <v>2000</v>
      </c>
      <c r="G92" s="231">
        <v>2000</v>
      </c>
      <c r="H92" s="245"/>
      <c r="I92" s="229">
        <f t="shared" si="3"/>
        <v>2000</v>
      </c>
      <c r="J92" s="229" t="s">
        <v>1238</v>
      </c>
    </row>
    <row r="93" spans="1:10" ht="47.25" x14ac:dyDescent="0.25">
      <c r="A93" s="237"/>
      <c r="B93" s="226">
        <v>626</v>
      </c>
      <c r="C93" s="226">
        <v>5442</v>
      </c>
      <c r="D93" s="226">
        <v>2389</v>
      </c>
      <c r="E93" s="238" t="s">
        <v>1304</v>
      </c>
      <c r="F93" s="236">
        <v>4401.6400000000003</v>
      </c>
      <c r="G93" s="228">
        <v>4350</v>
      </c>
      <c r="H93" s="245"/>
      <c r="I93" s="229">
        <f t="shared" si="3"/>
        <v>4350</v>
      </c>
      <c r="J93" s="229" t="s">
        <v>1238</v>
      </c>
    </row>
    <row r="94" spans="1:10" ht="47.25" x14ac:dyDescent="0.25">
      <c r="A94" s="237"/>
      <c r="B94" s="226">
        <v>631</v>
      </c>
      <c r="C94" s="226">
        <v>5566</v>
      </c>
      <c r="D94" s="226">
        <v>2388</v>
      </c>
      <c r="E94" s="238" t="s">
        <v>1305</v>
      </c>
      <c r="F94" s="236">
        <v>6416.07</v>
      </c>
      <c r="G94" s="228">
        <v>6403.41</v>
      </c>
      <c r="H94" s="245"/>
      <c r="I94" s="229">
        <f t="shared" si="3"/>
        <v>6403.41</v>
      </c>
      <c r="J94" s="229" t="s">
        <v>1238</v>
      </c>
    </row>
    <row r="95" spans="1:10" ht="31.5" x14ac:dyDescent="0.25">
      <c r="A95" s="237"/>
      <c r="B95" s="226">
        <v>10557</v>
      </c>
      <c r="C95" s="226">
        <v>22868</v>
      </c>
      <c r="D95" s="226">
        <v>26375</v>
      </c>
      <c r="E95" s="238" t="s">
        <v>1306</v>
      </c>
      <c r="F95" s="236">
        <v>6415.2</v>
      </c>
      <c r="G95" s="228">
        <v>4580.32</v>
      </c>
      <c r="H95" s="245"/>
      <c r="I95" s="229">
        <f t="shared" si="3"/>
        <v>4580.32</v>
      </c>
      <c r="J95" s="229" t="s">
        <v>1238</v>
      </c>
    </row>
    <row r="96" spans="1:10" ht="47.25" x14ac:dyDescent="0.25">
      <c r="A96" s="237"/>
      <c r="B96" s="226">
        <v>633</v>
      </c>
      <c r="C96" s="226">
        <v>5578</v>
      </c>
      <c r="D96" s="226">
        <v>2392</v>
      </c>
      <c r="E96" s="238" t="s">
        <v>1307</v>
      </c>
      <c r="F96" s="236">
        <v>6000</v>
      </c>
      <c r="G96" s="228">
        <v>4485.6400000000003</v>
      </c>
      <c r="H96" s="245"/>
      <c r="I96" s="229">
        <f t="shared" si="3"/>
        <v>4485.6400000000003</v>
      </c>
      <c r="J96" s="229" t="s">
        <v>1238</v>
      </c>
    </row>
    <row r="97" spans="1:10" ht="31.5" x14ac:dyDescent="0.25">
      <c r="A97" s="237"/>
      <c r="B97" s="226">
        <v>629</v>
      </c>
      <c r="C97" s="226">
        <v>5436</v>
      </c>
      <c r="D97" s="226">
        <v>2394</v>
      </c>
      <c r="E97" s="238" t="s">
        <v>1308</v>
      </c>
      <c r="F97" s="236">
        <v>640</v>
      </c>
      <c r="G97" s="228">
        <v>640</v>
      </c>
      <c r="H97" s="245"/>
      <c r="I97" s="229">
        <f t="shared" si="3"/>
        <v>640</v>
      </c>
      <c r="J97" s="229" t="s">
        <v>1238</v>
      </c>
    </row>
    <row r="98" spans="1:10" x14ac:dyDescent="0.25">
      <c r="A98" s="237"/>
      <c r="B98" s="226">
        <v>10559</v>
      </c>
      <c r="C98" s="226">
        <v>22804</v>
      </c>
      <c r="D98" s="226">
        <v>26380</v>
      </c>
      <c r="E98" s="238" t="s">
        <v>1309</v>
      </c>
      <c r="F98" s="236">
        <v>6200</v>
      </c>
      <c r="G98" s="228">
        <v>6200</v>
      </c>
      <c r="H98" s="245"/>
      <c r="I98" s="229">
        <f t="shared" si="3"/>
        <v>6200</v>
      </c>
      <c r="J98" s="229" t="s">
        <v>1238</v>
      </c>
    </row>
    <row r="99" spans="1:10" ht="31.5" x14ac:dyDescent="0.25">
      <c r="A99" s="237"/>
      <c r="B99" s="226">
        <v>10558</v>
      </c>
      <c r="C99" s="226">
        <v>22853</v>
      </c>
      <c r="D99" s="226">
        <v>26381</v>
      </c>
      <c r="E99" s="238" t="s">
        <v>89</v>
      </c>
      <c r="F99" s="236">
        <v>2100</v>
      </c>
      <c r="G99" s="228">
        <v>1737.6</v>
      </c>
      <c r="H99" s="245"/>
      <c r="I99" s="229">
        <f t="shared" si="3"/>
        <v>1737.6</v>
      </c>
      <c r="J99" s="229" t="s">
        <v>1238</v>
      </c>
    </row>
    <row r="100" spans="1:10" ht="31.5" x14ac:dyDescent="0.25">
      <c r="A100" s="237"/>
      <c r="B100" s="226">
        <v>635</v>
      </c>
      <c r="C100" s="226">
        <v>5569</v>
      </c>
      <c r="D100" s="226">
        <v>2396</v>
      </c>
      <c r="E100" s="238" t="s">
        <v>1310</v>
      </c>
      <c r="F100" s="236">
        <v>202.32</v>
      </c>
      <c r="G100" s="228">
        <v>202.32</v>
      </c>
      <c r="H100" s="245"/>
      <c r="I100" s="229">
        <f t="shared" si="3"/>
        <v>202.32</v>
      </c>
      <c r="J100" s="229" t="s">
        <v>1238</v>
      </c>
    </row>
    <row r="101" spans="1:10" ht="31.5" x14ac:dyDescent="0.25">
      <c r="A101" s="237"/>
      <c r="B101" s="226">
        <v>636</v>
      </c>
      <c r="C101" s="226">
        <v>5570</v>
      </c>
      <c r="D101" s="226">
        <v>2397</v>
      </c>
      <c r="E101" s="238" t="s">
        <v>1311</v>
      </c>
      <c r="F101" s="236">
        <v>149.88999999999999</v>
      </c>
      <c r="G101" s="228">
        <v>149.88999999999999</v>
      </c>
      <c r="H101" s="245"/>
      <c r="I101" s="229">
        <f t="shared" si="3"/>
        <v>149.88999999999999</v>
      </c>
      <c r="J101" s="229" t="s">
        <v>1238</v>
      </c>
    </row>
    <row r="102" spans="1:10" ht="31.5" x14ac:dyDescent="0.25">
      <c r="A102" s="237"/>
      <c r="B102" s="226">
        <v>639</v>
      </c>
      <c r="C102" s="226">
        <v>5601</v>
      </c>
      <c r="D102" s="226">
        <v>2398</v>
      </c>
      <c r="E102" s="238" t="s">
        <v>1312</v>
      </c>
      <c r="F102" s="236">
        <v>6300</v>
      </c>
      <c r="G102" s="228">
        <v>6300</v>
      </c>
      <c r="H102" s="245"/>
      <c r="I102" s="229">
        <f t="shared" si="3"/>
        <v>6300</v>
      </c>
      <c r="J102" s="229" t="s">
        <v>1238</v>
      </c>
    </row>
    <row r="103" spans="1:10" x14ac:dyDescent="0.25">
      <c r="A103" s="237"/>
      <c r="B103" s="226">
        <v>637</v>
      </c>
      <c r="C103" s="226">
        <v>5580</v>
      </c>
      <c r="D103" s="226">
        <v>2399</v>
      </c>
      <c r="E103" s="238" t="s">
        <v>1313</v>
      </c>
      <c r="F103" s="236">
        <v>1000</v>
      </c>
      <c r="G103" s="228">
        <v>1000</v>
      </c>
      <c r="H103" s="245"/>
      <c r="I103" s="229">
        <f t="shared" si="3"/>
        <v>1000</v>
      </c>
      <c r="J103" s="229" t="s">
        <v>1238</v>
      </c>
    </row>
    <row r="104" spans="1:10" ht="47.25" x14ac:dyDescent="0.25">
      <c r="A104" s="237"/>
      <c r="B104" s="226">
        <v>640</v>
      </c>
      <c r="C104" s="226">
        <v>5587</v>
      </c>
      <c r="D104" s="226">
        <v>2401</v>
      </c>
      <c r="E104" s="238" t="s">
        <v>1314</v>
      </c>
      <c r="F104" s="236">
        <v>1670</v>
      </c>
      <c r="G104" s="228">
        <v>1398</v>
      </c>
      <c r="H104" s="245"/>
      <c r="I104" s="229">
        <f t="shared" si="3"/>
        <v>1398</v>
      </c>
      <c r="J104" s="229" t="s">
        <v>1238</v>
      </c>
    </row>
    <row r="105" spans="1:10" ht="31.5" x14ac:dyDescent="0.25">
      <c r="A105" s="237"/>
      <c r="B105" s="226">
        <v>641</v>
      </c>
      <c r="C105" s="226">
        <v>5604</v>
      </c>
      <c r="D105" s="226">
        <v>2403</v>
      </c>
      <c r="E105" s="238" t="s">
        <v>1315</v>
      </c>
      <c r="F105" s="236">
        <v>5700</v>
      </c>
      <c r="G105" s="228">
        <v>5700</v>
      </c>
      <c r="H105" s="245"/>
      <c r="I105" s="229">
        <f t="shared" si="3"/>
        <v>5700</v>
      </c>
      <c r="J105" s="229" t="s">
        <v>1238</v>
      </c>
    </row>
    <row r="106" spans="1:10" ht="31.5" x14ac:dyDescent="0.25">
      <c r="A106" s="247"/>
      <c r="B106" s="226">
        <v>10560</v>
      </c>
      <c r="C106" s="226">
        <v>22809</v>
      </c>
      <c r="D106" s="226">
        <v>26377</v>
      </c>
      <c r="E106" s="238" t="s">
        <v>1316</v>
      </c>
      <c r="F106" s="236">
        <v>6400</v>
      </c>
      <c r="G106" s="228">
        <v>5100</v>
      </c>
      <c r="H106" s="245"/>
      <c r="I106" s="229">
        <f t="shared" si="3"/>
        <v>5100</v>
      </c>
      <c r="J106" s="229" t="s">
        <v>1238</v>
      </c>
    </row>
    <row r="107" spans="1:10" ht="47.25" x14ac:dyDescent="0.25">
      <c r="A107" s="237"/>
      <c r="B107" s="226">
        <v>10561</v>
      </c>
      <c r="C107" s="226">
        <v>22802</v>
      </c>
      <c r="D107" s="226">
        <v>26397</v>
      </c>
      <c r="E107" s="238" t="s">
        <v>1317</v>
      </c>
      <c r="F107" s="236">
        <v>356.3</v>
      </c>
      <c r="G107" s="228">
        <f>10*23.45</f>
        <v>234.5</v>
      </c>
      <c r="H107" s="245"/>
      <c r="I107" s="229">
        <f t="shared" si="3"/>
        <v>234.5</v>
      </c>
      <c r="J107" s="229" t="s">
        <v>1238</v>
      </c>
    </row>
    <row r="108" spans="1:10" ht="47.25" x14ac:dyDescent="0.25">
      <c r="A108" s="237"/>
      <c r="B108" s="226">
        <v>10561</v>
      </c>
      <c r="C108" s="226">
        <v>22802</v>
      </c>
      <c r="D108" s="226">
        <v>26397</v>
      </c>
      <c r="E108" s="238" t="s">
        <v>1318</v>
      </c>
      <c r="F108" s="236">
        <v>519.70000000000005</v>
      </c>
      <c r="G108" s="228">
        <f>10*32.44</f>
        <v>324.39999999999998</v>
      </c>
      <c r="H108" s="245"/>
      <c r="I108" s="229">
        <f t="shared" si="3"/>
        <v>324.39999999999998</v>
      </c>
      <c r="J108" s="229" t="s">
        <v>1238</v>
      </c>
    </row>
    <row r="109" spans="1:10" ht="47.25" x14ac:dyDescent="0.25">
      <c r="A109" s="237"/>
      <c r="B109" s="226">
        <v>10561</v>
      </c>
      <c r="C109" s="226">
        <v>22802</v>
      </c>
      <c r="D109" s="226">
        <v>26397</v>
      </c>
      <c r="E109" s="238" t="s">
        <v>1319</v>
      </c>
      <c r="F109" s="236">
        <v>500.6</v>
      </c>
      <c r="G109" s="228">
        <f>10*50.28</f>
        <v>502.8</v>
      </c>
      <c r="H109" s="245"/>
      <c r="I109" s="229">
        <f t="shared" si="3"/>
        <v>502.8</v>
      </c>
      <c r="J109" s="229" t="s">
        <v>1238</v>
      </c>
    </row>
    <row r="110" spans="1:10" ht="47.25" x14ac:dyDescent="0.25">
      <c r="A110" s="237"/>
      <c r="B110" s="226">
        <v>10561</v>
      </c>
      <c r="C110" s="226">
        <v>22802</v>
      </c>
      <c r="D110" s="226">
        <v>26397</v>
      </c>
      <c r="E110" s="238" t="s">
        <v>1320</v>
      </c>
      <c r="F110" s="236">
        <v>4459.2</v>
      </c>
      <c r="G110" s="228">
        <f>10*393.24</f>
        <v>3932.4</v>
      </c>
      <c r="H110" s="245"/>
      <c r="I110" s="229">
        <f t="shared" si="3"/>
        <v>3932.4</v>
      </c>
      <c r="J110" s="229" t="s">
        <v>1238</v>
      </c>
    </row>
    <row r="111" spans="1:10" x14ac:dyDescent="0.25">
      <c r="A111" s="237"/>
      <c r="B111" s="226">
        <v>10556</v>
      </c>
      <c r="C111" s="226">
        <v>22860</v>
      </c>
      <c r="D111" s="226">
        <v>26400</v>
      </c>
      <c r="E111" s="238" t="s">
        <v>40</v>
      </c>
      <c r="F111" s="236">
        <v>117.3</v>
      </c>
      <c r="G111" s="228">
        <v>58.65</v>
      </c>
      <c r="H111" s="245"/>
      <c r="I111" s="229">
        <f t="shared" si="3"/>
        <v>58.65</v>
      </c>
      <c r="J111" s="229" t="s">
        <v>1238</v>
      </c>
    </row>
    <row r="112" spans="1:10" x14ac:dyDescent="0.25">
      <c r="A112" s="237"/>
      <c r="B112" s="226">
        <v>10556</v>
      </c>
      <c r="C112" s="226">
        <v>22860</v>
      </c>
      <c r="D112" s="226">
        <v>26400</v>
      </c>
      <c r="E112" s="238" t="s">
        <v>39</v>
      </c>
      <c r="F112" s="236">
        <v>8.1</v>
      </c>
      <c r="G112" s="228">
        <v>4.05</v>
      </c>
      <c r="H112" s="245"/>
      <c r="I112" s="229">
        <f t="shared" si="3"/>
        <v>4.05</v>
      </c>
      <c r="J112" s="229" t="s">
        <v>1238</v>
      </c>
    </row>
    <row r="113" spans="1:10" x14ac:dyDescent="0.25">
      <c r="A113" s="237"/>
      <c r="B113" s="226">
        <v>10556</v>
      </c>
      <c r="C113" s="226">
        <v>22860</v>
      </c>
      <c r="D113" s="226">
        <v>26400</v>
      </c>
      <c r="E113" s="238" t="s">
        <v>38</v>
      </c>
      <c r="F113" s="236">
        <v>1956.9</v>
      </c>
      <c r="G113" s="228">
        <v>978.44500000000005</v>
      </c>
      <c r="H113" s="245"/>
      <c r="I113" s="229">
        <f t="shared" si="3"/>
        <v>978.44500000000005</v>
      </c>
      <c r="J113" s="229" t="s">
        <v>1238</v>
      </c>
    </row>
    <row r="114" spans="1:10" x14ac:dyDescent="0.25">
      <c r="A114" s="237"/>
      <c r="B114" s="226">
        <v>10556</v>
      </c>
      <c r="C114" s="226">
        <v>22860</v>
      </c>
      <c r="D114" s="226">
        <v>26401</v>
      </c>
      <c r="E114" s="238" t="s">
        <v>1321</v>
      </c>
      <c r="F114" s="236">
        <v>173.28</v>
      </c>
      <c r="G114" s="228">
        <v>110.96</v>
      </c>
      <c r="H114" s="245"/>
      <c r="I114" s="229">
        <f t="shared" si="3"/>
        <v>110.96</v>
      </c>
      <c r="J114" s="229" t="s">
        <v>1238</v>
      </c>
    </row>
    <row r="115" spans="1:10" x14ac:dyDescent="0.25">
      <c r="A115" s="237"/>
      <c r="B115" s="226">
        <v>10556</v>
      </c>
      <c r="C115" s="226">
        <v>22860</v>
      </c>
      <c r="D115" s="226">
        <v>26402</v>
      </c>
      <c r="E115" s="238" t="s">
        <v>51</v>
      </c>
      <c r="F115" s="236">
        <v>648</v>
      </c>
      <c r="G115" s="228">
        <v>129.6</v>
      </c>
      <c r="H115" s="245"/>
      <c r="I115" s="229">
        <f t="shared" si="3"/>
        <v>129.6</v>
      </c>
      <c r="J115" s="229" t="s">
        <v>1238</v>
      </c>
    </row>
    <row r="116" spans="1:10" x14ac:dyDescent="0.25">
      <c r="A116" s="237"/>
      <c r="B116" s="226">
        <v>10556</v>
      </c>
      <c r="C116" s="226">
        <v>22860</v>
      </c>
      <c r="D116" s="226">
        <v>26402</v>
      </c>
      <c r="E116" s="238" t="s">
        <v>37</v>
      </c>
      <c r="F116" s="236">
        <v>180</v>
      </c>
      <c r="G116" s="228">
        <v>162</v>
      </c>
      <c r="H116" s="245"/>
      <c r="I116" s="229">
        <f t="shared" si="3"/>
        <v>162</v>
      </c>
      <c r="J116" s="229" t="s">
        <v>1238</v>
      </c>
    </row>
    <row r="117" spans="1:10" x14ac:dyDescent="0.25">
      <c r="A117" s="237"/>
      <c r="B117" s="226">
        <v>10556</v>
      </c>
      <c r="C117" s="226">
        <v>22860</v>
      </c>
      <c r="D117" s="226">
        <v>26400</v>
      </c>
      <c r="E117" s="238" t="s">
        <v>1322</v>
      </c>
      <c r="F117" s="236">
        <v>143.52000000000001</v>
      </c>
      <c r="G117" s="228">
        <v>82.524000000000001</v>
      </c>
      <c r="H117" s="245"/>
      <c r="I117" s="229">
        <f t="shared" si="3"/>
        <v>82.524000000000001</v>
      </c>
      <c r="J117" s="229" t="s">
        <v>1238</v>
      </c>
    </row>
    <row r="118" spans="1:10" x14ac:dyDescent="0.25">
      <c r="A118" s="237"/>
      <c r="B118" s="226">
        <v>10562</v>
      </c>
      <c r="C118" s="226">
        <v>22871</v>
      </c>
      <c r="D118" s="226">
        <v>26398</v>
      </c>
      <c r="E118" s="238" t="s">
        <v>1323</v>
      </c>
      <c r="F118" s="236">
        <v>1300</v>
      </c>
      <c r="G118" s="228">
        <v>825</v>
      </c>
      <c r="H118" s="245"/>
      <c r="I118" s="229">
        <f t="shared" si="3"/>
        <v>825</v>
      </c>
      <c r="J118" s="229" t="s">
        <v>1238</v>
      </c>
    </row>
    <row r="119" spans="1:10" ht="31.5" x14ac:dyDescent="0.25">
      <c r="A119" s="237"/>
      <c r="B119" s="226">
        <v>10563</v>
      </c>
      <c r="C119" s="226">
        <v>22870</v>
      </c>
      <c r="D119" s="226">
        <v>26404</v>
      </c>
      <c r="E119" s="238" t="s">
        <v>1324</v>
      </c>
      <c r="F119" s="236">
        <v>2500</v>
      </c>
      <c r="G119" s="228">
        <v>1763.89</v>
      </c>
      <c r="H119" s="245"/>
      <c r="I119" s="229">
        <f t="shared" si="3"/>
        <v>1763.89</v>
      </c>
      <c r="J119" s="229" t="s">
        <v>1238</v>
      </c>
    </row>
    <row r="120" spans="1:10" ht="31.5" x14ac:dyDescent="0.25">
      <c r="A120" s="237"/>
      <c r="B120" s="226">
        <v>10563</v>
      </c>
      <c r="C120" s="226">
        <v>22870</v>
      </c>
      <c r="D120" s="226">
        <v>26404</v>
      </c>
      <c r="E120" s="238" t="s">
        <v>1325</v>
      </c>
      <c r="F120" s="236">
        <v>2500</v>
      </c>
      <c r="G120" s="228">
        <v>1845.8</v>
      </c>
      <c r="H120" s="245"/>
      <c r="I120" s="229">
        <f t="shared" si="3"/>
        <v>1845.8</v>
      </c>
      <c r="J120" s="229" t="s">
        <v>1238</v>
      </c>
    </row>
    <row r="121" spans="1:10" ht="47.25" x14ac:dyDescent="0.25">
      <c r="A121" s="237"/>
      <c r="B121" s="226">
        <v>10566</v>
      </c>
      <c r="C121" s="226">
        <v>22923</v>
      </c>
      <c r="D121" s="226">
        <v>26403</v>
      </c>
      <c r="E121" s="238" t="s">
        <v>1326</v>
      </c>
      <c r="F121" s="236">
        <v>5810.27</v>
      </c>
      <c r="G121" s="228">
        <f>273.94*21</f>
        <v>5752.74</v>
      </c>
      <c r="H121" s="245"/>
      <c r="I121" s="229">
        <f t="shared" si="3"/>
        <v>5752.74</v>
      </c>
      <c r="J121" s="229" t="s">
        <v>1238</v>
      </c>
    </row>
    <row r="122" spans="1:10" ht="63" x14ac:dyDescent="0.25">
      <c r="A122" s="237"/>
      <c r="B122" s="226">
        <v>644</v>
      </c>
      <c r="C122" s="226">
        <v>5579</v>
      </c>
      <c r="D122" s="226">
        <v>2405</v>
      </c>
      <c r="E122" s="238" t="s">
        <v>1327</v>
      </c>
      <c r="F122" s="236">
        <v>6076.11</v>
      </c>
      <c r="G122" s="228">
        <v>6075.76</v>
      </c>
      <c r="H122" s="245"/>
      <c r="I122" s="229">
        <f t="shared" si="3"/>
        <v>6075.76</v>
      </c>
      <c r="J122" s="229" t="s">
        <v>1238</v>
      </c>
    </row>
    <row r="123" spans="1:10" ht="47.25" x14ac:dyDescent="0.25">
      <c r="A123" s="237"/>
      <c r="B123" s="226">
        <v>10564</v>
      </c>
      <c r="C123" s="226">
        <v>22899</v>
      </c>
      <c r="D123" s="226">
        <v>26406</v>
      </c>
      <c r="E123" s="238" t="s">
        <v>1328</v>
      </c>
      <c r="F123" s="236">
        <v>6416</v>
      </c>
      <c r="G123" s="228">
        <v>6304</v>
      </c>
      <c r="H123" s="245"/>
      <c r="I123" s="229">
        <f t="shared" si="3"/>
        <v>6304</v>
      </c>
      <c r="J123" s="229" t="s">
        <v>1238</v>
      </c>
    </row>
    <row r="124" spans="1:10" x14ac:dyDescent="0.25">
      <c r="A124" s="237"/>
      <c r="B124" s="226">
        <v>10565</v>
      </c>
      <c r="C124" s="226">
        <v>22884</v>
      </c>
      <c r="D124" s="226">
        <v>26423</v>
      </c>
      <c r="E124" s="238" t="s">
        <v>1329</v>
      </c>
      <c r="F124" s="236">
        <v>1785</v>
      </c>
      <c r="G124" s="228">
        <f>210*8.45</f>
        <v>1774.4999999999998</v>
      </c>
      <c r="H124" s="245"/>
      <c r="I124" s="229">
        <f t="shared" si="3"/>
        <v>1774.4999999999998</v>
      </c>
      <c r="J124" s="229" t="s">
        <v>1238</v>
      </c>
    </row>
    <row r="125" spans="1:10" x14ac:dyDescent="0.25">
      <c r="A125" s="237"/>
      <c r="B125" s="226">
        <v>10565</v>
      </c>
      <c r="C125" s="226">
        <v>22884</v>
      </c>
      <c r="D125" s="226">
        <v>26423</v>
      </c>
      <c r="E125" s="238" t="s">
        <v>1330</v>
      </c>
      <c r="F125" s="236">
        <v>743.68</v>
      </c>
      <c r="G125" s="228">
        <f>8.79*83</f>
        <v>729.56999999999994</v>
      </c>
      <c r="H125" s="245"/>
      <c r="I125" s="229">
        <f t="shared" si="3"/>
        <v>729.56999999999994</v>
      </c>
      <c r="J125" s="229" t="s">
        <v>1238</v>
      </c>
    </row>
    <row r="126" spans="1:10" x14ac:dyDescent="0.25">
      <c r="A126" s="237"/>
      <c r="B126" s="226">
        <v>10565</v>
      </c>
      <c r="C126" s="226">
        <v>22884</v>
      </c>
      <c r="D126" s="226">
        <v>26423</v>
      </c>
      <c r="E126" s="238" t="s">
        <v>1331</v>
      </c>
      <c r="F126" s="236">
        <v>115.2</v>
      </c>
      <c r="G126" s="228">
        <f>12*9.48</f>
        <v>113.76</v>
      </c>
      <c r="H126" s="245"/>
      <c r="I126" s="229">
        <f t="shared" si="3"/>
        <v>113.76</v>
      </c>
      <c r="J126" s="229" t="s">
        <v>1238</v>
      </c>
    </row>
    <row r="127" spans="1:10" x14ac:dyDescent="0.25">
      <c r="A127" s="237"/>
      <c r="B127" s="226">
        <v>10565</v>
      </c>
      <c r="C127" s="226">
        <v>22884</v>
      </c>
      <c r="D127" s="226">
        <v>26423</v>
      </c>
      <c r="E127" s="238" t="s">
        <v>1332</v>
      </c>
      <c r="F127" s="236">
        <v>613.20000000000005</v>
      </c>
      <c r="G127" s="228">
        <f>56*10.48</f>
        <v>586.88</v>
      </c>
      <c r="H127" s="245"/>
      <c r="I127" s="229">
        <f t="shared" si="3"/>
        <v>586.88</v>
      </c>
      <c r="J127" s="229" t="s">
        <v>1238</v>
      </c>
    </row>
    <row r="128" spans="1:10" x14ac:dyDescent="0.25">
      <c r="A128" s="237"/>
      <c r="B128" s="226">
        <v>10572</v>
      </c>
      <c r="C128" s="226">
        <v>22920</v>
      </c>
      <c r="D128" s="226">
        <v>26425</v>
      </c>
      <c r="E128" s="238" t="s">
        <v>1333</v>
      </c>
      <c r="F128" s="236">
        <v>5299.2</v>
      </c>
      <c r="G128" s="228">
        <v>5299.2</v>
      </c>
      <c r="H128" s="245"/>
      <c r="I128" s="229">
        <f t="shared" si="3"/>
        <v>5299.2</v>
      </c>
      <c r="J128" s="229" t="s">
        <v>1238</v>
      </c>
    </row>
    <row r="129" spans="1:10" ht="31.5" x14ac:dyDescent="0.25">
      <c r="A129" s="237"/>
      <c r="B129" s="226">
        <v>10569</v>
      </c>
      <c r="C129" s="226">
        <v>22896</v>
      </c>
      <c r="D129" s="226">
        <v>26426</v>
      </c>
      <c r="E129" s="238" t="s">
        <v>1334</v>
      </c>
      <c r="F129" s="236">
        <v>900</v>
      </c>
      <c r="G129" s="228">
        <f>18*49.5</f>
        <v>891</v>
      </c>
      <c r="H129" s="245"/>
      <c r="I129" s="229">
        <f t="shared" si="3"/>
        <v>891</v>
      </c>
      <c r="J129" s="229" t="s">
        <v>1238</v>
      </c>
    </row>
    <row r="130" spans="1:10" ht="63" x14ac:dyDescent="0.25">
      <c r="A130" s="237"/>
      <c r="B130" s="226">
        <v>645</v>
      </c>
      <c r="C130" s="226">
        <v>5627</v>
      </c>
      <c r="D130" s="226">
        <v>2410</v>
      </c>
      <c r="E130" s="238" t="s">
        <v>1335</v>
      </c>
      <c r="F130" s="236">
        <v>3571.43</v>
      </c>
      <c r="G130" s="228">
        <v>3571.43</v>
      </c>
      <c r="H130" s="245"/>
      <c r="I130" s="229">
        <f t="shared" si="3"/>
        <v>3571.43</v>
      </c>
      <c r="J130" s="229" t="s">
        <v>1238</v>
      </c>
    </row>
    <row r="131" spans="1:10" ht="31.5" x14ac:dyDescent="0.25">
      <c r="A131" s="237"/>
      <c r="B131" s="226">
        <v>10571</v>
      </c>
      <c r="C131" s="226">
        <v>22900</v>
      </c>
      <c r="D131" s="226">
        <v>26434</v>
      </c>
      <c r="E131" s="238" t="s">
        <v>1336</v>
      </c>
      <c r="F131" s="236">
        <v>4320</v>
      </c>
      <c r="G131" s="228">
        <f>3200*1.3</f>
        <v>4160</v>
      </c>
      <c r="H131" s="245"/>
      <c r="I131" s="229">
        <f t="shared" si="3"/>
        <v>4160</v>
      </c>
      <c r="J131" s="229" t="s">
        <v>1238</v>
      </c>
    </row>
    <row r="132" spans="1:10" ht="31.5" x14ac:dyDescent="0.25">
      <c r="A132" s="237"/>
      <c r="B132" s="226">
        <v>10571</v>
      </c>
      <c r="C132" s="226">
        <v>22900</v>
      </c>
      <c r="D132" s="226">
        <v>26434</v>
      </c>
      <c r="E132" s="238" t="s">
        <v>1337</v>
      </c>
      <c r="F132" s="236">
        <v>2020</v>
      </c>
      <c r="G132" s="228">
        <f>100*20</f>
        <v>2000</v>
      </c>
      <c r="H132" s="245"/>
      <c r="I132" s="229">
        <f t="shared" si="3"/>
        <v>2000</v>
      </c>
      <c r="J132" s="229" t="s">
        <v>1238</v>
      </c>
    </row>
    <row r="133" spans="1:10" x14ac:dyDescent="0.25">
      <c r="A133" s="237"/>
      <c r="B133" s="226">
        <v>10574</v>
      </c>
      <c r="C133" s="226">
        <v>22919</v>
      </c>
      <c r="D133" s="226">
        <v>26435</v>
      </c>
      <c r="E133" s="238" t="s">
        <v>1338</v>
      </c>
      <c r="F133" s="236">
        <v>6300</v>
      </c>
      <c r="G133" s="228">
        <f>90*70</f>
        <v>6300</v>
      </c>
      <c r="H133" s="245"/>
      <c r="I133" s="229">
        <f t="shared" si="3"/>
        <v>6300</v>
      </c>
      <c r="J133" s="229" t="s">
        <v>1238</v>
      </c>
    </row>
    <row r="134" spans="1:10" ht="31.5" x14ac:dyDescent="0.25">
      <c r="A134" s="237"/>
      <c r="B134" s="226">
        <v>650</v>
      </c>
      <c r="C134" s="226">
        <v>5629</v>
      </c>
      <c r="D134" s="226">
        <v>2412</v>
      </c>
      <c r="E134" s="238" t="s">
        <v>1339</v>
      </c>
      <c r="F134" s="236">
        <v>4800</v>
      </c>
      <c r="G134" s="228">
        <v>4800</v>
      </c>
      <c r="H134" s="245"/>
      <c r="I134" s="229">
        <f t="shared" ref="I134:I173" si="4">+G134-H134</f>
        <v>4800</v>
      </c>
      <c r="J134" s="229" t="s">
        <v>1238</v>
      </c>
    </row>
    <row r="135" spans="1:10" ht="47.25" x14ac:dyDescent="0.35">
      <c r="A135" s="248"/>
      <c r="B135" s="226">
        <v>10568</v>
      </c>
      <c r="C135" s="226">
        <v>22908</v>
      </c>
      <c r="D135" s="226">
        <v>26436</v>
      </c>
      <c r="E135" s="238" t="s">
        <v>1340</v>
      </c>
      <c r="F135" s="236">
        <v>4368</v>
      </c>
      <c r="G135" s="249">
        <f>520*4.83</f>
        <v>2511.6</v>
      </c>
      <c r="H135" s="250"/>
      <c r="I135" s="229">
        <f t="shared" si="4"/>
        <v>2511.6</v>
      </c>
      <c r="J135" s="229" t="s">
        <v>1238</v>
      </c>
    </row>
    <row r="136" spans="1:10" ht="47.25" x14ac:dyDescent="0.35">
      <c r="A136" s="237"/>
      <c r="B136" s="226">
        <v>646</v>
      </c>
      <c r="C136" s="226">
        <v>5577</v>
      </c>
      <c r="D136" s="226">
        <v>2415</v>
      </c>
      <c r="E136" s="238" t="s">
        <v>1341</v>
      </c>
      <c r="F136" s="236">
        <v>5760</v>
      </c>
      <c r="G136" s="249">
        <v>4320</v>
      </c>
      <c r="H136" s="250"/>
      <c r="I136" s="229">
        <f t="shared" si="4"/>
        <v>4320</v>
      </c>
      <c r="J136" s="229" t="s">
        <v>1238</v>
      </c>
    </row>
    <row r="137" spans="1:10" ht="47.25" x14ac:dyDescent="0.35">
      <c r="A137" s="237"/>
      <c r="B137" s="226">
        <v>653</v>
      </c>
      <c r="C137" s="226">
        <v>5617</v>
      </c>
      <c r="D137" s="226">
        <v>2417</v>
      </c>
      <c r="E137" s="238" t="s">
        <v>1342</v>
      </c>
      <c r="F137" s="236">
        <v>6150.3</v>
      </c>
      <c r="G137" s="228">
        <v>6150.3</v>
      </c>
      <c r="H137" s="250"/>
      <c r="I137" s="229">
        <f t="shared" si="4"/>
        <v>6150.3</v>
      </c>
      <c r="J137" s="229" t="s">
        <v>1238</v>
      </c>
    </row>
    <row r="138" spans="1:10" ht="23.25" x14ac:dyDescent="0.35">
      <c r="A138" s="237"/>
      <c r="B138" s="226">
        <v>10576</v>
      </c>
      <c r="C138" s="226">
        <v>22796</v>
      </c>
      <c r="D138" s="226">
        <v>26446</v>
      </c>
      <c r="E138" s="238" t="s">
        <v>88</v>
      </c>
      <c r="F138" s="236">
        <v>1563.84</v>
      </c>
      <c r="G138" s="249">
        <f>216*2.5</f>
        <v>540</v>
      </c>
      <c r="H138" s="250"/>
      <c r="I138" s="229">
        <f t="shared" si="4"/>
        <v>540</v>
      </c>
      <c r="J138" s="229" t="s">
        <v>1238</v>
      </c>
    </row>
    <row r="139" spans="1:10" ht="31.5" x14ac:dyDescent="0.35">
      <c r="A139" s="237"/>
      <c r="B139" s="226">
        <v>10580</v>
      </c>
      <c r="C139" s="226">
        <v>22901</v>
      </c>
      <c r="D139" s="226">
        <v>26445</v>
      </c>
      <c r="E139" s="238" t="s">
        <v>1343</v>
      </c>
      <c r="F139" s="236">
        <v>6296.8</v>
      </c>
      <c r="G139" s="249">
        <f>170*36.95</f>
        <v>6281.5000000000009</v>
      </c>
      <c r="H139" s="250"/>
      <c r="I139" s="229">
        <f t="shared" si="4"/>
        <v>6281.5000000000009</v>
      </c>
      <c r="J139" s="229" t="s">
        <v>1238</v>
      </c>
    </row>
    <row r="140" spans="1:10" ht="23.25" x14ac:dyDescent="0.35">
      <c r="A140" s="237"/>
      <c r="B140" s="226">
        <v>10575</v>
      </c>
      <c r="C140" s="226">
        <v>22866</v>
      </c>
      <c r="D140" s="226">
        <v>26444</v>
      </c>
      <c r="E140" s="238" t="s">
        <v>1344</v>
      </c>
      <c r="F140" s="236">
        <v>132.5</v>
      </c>
      <c r="G140" s="249">
        <v>131.25</v>
      </c>
      <c r="H140" s="250"/>
      <c r="I140" s="229">
        <f t="shared" si="4"/>
        <v>131.25</v>
      </c>
      <c r="J140" s="229" t="s">
        <v>1238</v>
      </c>
    </row>
    <row r="141" spans="1:10" ht="23.25" x14ac:dyDescent="0.35">
      <c r="A141" s="237"/>
      <c r="B141" s="226">
        <v>10575</v>
      </c>
      <c r="C141" s="226">
        <v>22866</v>
      </c>
      <c r="D141" s="226">
        <v>26444</v>
      </c>
      <c r="E141" s="238" t="s">
        <v>1345</v>
      </c>
      <c r="F141" s="236">
        <v>580</v>
      </c>
      <c r="G141" s="249">
        <v>540</v>
      </c>
      <c r="H141" s="250"/>
      <c r="I141" s="229">
        <f t="shared" si="4"/>
        <v>540</v>
      </c>
      <c r="J141" s="229" t="s">
        <v>1238</v>
      </c>
    </row>
    <row r="142" spans="1:10" ht="23.25" x14ac:dyDescent="0.35">
      <c r="A142" s="237"/>
      <c r="B142" s="226">
        <v>10575</v>
      </c>
      <c r="C142" s="226">
        <v>22866</v>
      </c>
      <c r="D142" s="226">
        <v>26444</v>
      </c>
      <c r="E142" s="238" t="s">
        <v>1346</v>
      </c>
      <c r="F142" s="236">
        <v>55.6</v>
      </c>
      <c r="G142" s="249">
        <v>53</v>
      </c>
      <c r="H142" s="250"/>
      <c r="I142" s="229">
        <f t="shared" si="4"/>
        <v>53</v>
      </c>
      <c r="J142" s="229" t="s">
        <v>1238</v>
      </c>
    </row>
    <row r="143" spans="1:10" ht="23.25" x14ac:dyDescent="0.35">
      <c r="A143" s="237"/>
      <c r="B143" s="226">
        <v>10575</v>
      </c>
      <c r="C143" s="226">
        <v>22866</v>
      </c>
      <c r="D143" s="226">
        <v>26444</v>
      </c>
      <c r="E143" s="238" t="s">
        <v>1347</v>
      </c>
      <c r="F143" s="236">
        <v>19.5</v>
      </c>
      <c r="G143" s="249">
        <v>18.75</v>
      </c>
      <c r="H143" s="250"/>
      <c r="I143" s="229">
        <f t="shared" si="4"/>
        <v>18.75</v>
      </c>
      <c r="J143" s="229" t="s">
        <v>1238</v>
      </c>
    </row>
    <row r="144" spans="1:10" ht="31.5" x14ac:dyDescent="0.35">
      <c r="A144" s="237"/>
      <c r="B144" s="226">
        <v>10575</v>
      </c>
      <c r="C144" s="226">
        <v>22866</v>
      </c>
      <c r="D144" s="226">
        <v>26444</v>
      </c>
      <c r="E144" s="238" t="s">
        <v>1348</v>
      </c>
      <c r="F144" s="236">
        <v>189.2</v>
      </c>
      <c r="G144" s="249">
        <v>184.79999999999998</v>
      </c>
      <c r="H144" s="250"/>
      <c r="I144" s="229">
        <f t="shared" si="4"/>
        <v>184.79999999999998</v>
      </c>
      <c r="J144" s="229" t="s">
        <v>1238</v>
      </c>
    </row>
    <row r="145" spans="1:10" ht="23.25" x14ac:dyDescent="0.35">
      <c r="A145" s="237"/>
      <c r="B145" s="226">
        <v>10575</v>
      </c>
      <c r="C145" s="226">
        <v>22866</v>
      </c>
      <c r="D145" s="226">
        <v>26444</v>
      </c>
      <c r="E145" s="238" t="s">
        <v>1349</v>
      </c>
      <c r="F145" s="236">
        <v>145</v>
      </c>
      <c r="G145" s="249">
        <v>142.5</v>
      </c>
      <c r="H145" s="250"/>
      <c r="I145" s="229">
        <f t="shared" si="4"/>
        <v>142.5</v>
      </c>
      <c r="J145" s="229" t="s">
        <v>1238</v>
      </c>
    </row>
    <row r="146" spans="1:10" ht="23.25" x14ac:dyDescent="0.35">
      <c r="A146" s="237"/>
      <c r="B146" s="226">
        <v>10575</v>
      </c>
      <c r="C146" s="226">
        <v>22866</v>
      </c>
      <c r="D146" s="226">
        <v>26444</v>
      </c>
      <c r="E146" s="238" t="s">
        <v>1350</v>
      </c>
      <c r="F146" s="236">
        <v>285</v>
      </c>
      <c r="G146" s="249">
        <v>282.5</v>
      </c>
      <c r="H146" s="250"/>
      <c r="I146" s="229">
        <f t="shared" si="4"/>
        <v>282.5</v>
      </c>
      <c r="J146" s="229" t="s">
        <v>1238</v>
      </c>
    </row>
    <row r="147" spans="1:10" ht="23.25" x14ac:dyDescent="0.35">
      <c r="A147" s="237"/>
      <c r="B147" s="226">
        <v>10582</v>
      </c>
      <c r="C147" s="226">
        <v>22889</v>
      </c>
      <c r="D147" s="226">
        <v>26448</v>
      </c>
      <c r="E147" s="238" t="s">
        <v>86</v>
      </c>
      <c r="F147" s="236">
        <v>6314.22</v>
      </c>
      <c r="G147" s="249">
        <f>6*699</f>
        <v>4194</v>
      </c>
      <c r="H147" s="250"/>
      <c r="I147" s="229">
        <f t="shared" si="4"/>
        <v>4194</v>
      </c>
      <c r="J147" s="229" t="s">
        <v>1238</v>
      </c>
    </row>
    <row r="148" spans="1:10" ht="31.5" x14ac:dyDescent="0.35">
      <c r="A148" s="237"/>
      <c r="B148" s="226">
        <v>648</v>
      </c>
      <c r="C148" s="226">
        <v>5593</v>
      </c>
      <c r="D148" s="226">
        <v>2425</v>
      </c>
      <c r="E148" s="238" t="s">
        <v>1351</v>
      </c>
      <c r="F148" s="236">
        <v>1040</v>
      </c>
      <c r="G148" s="249">
        <f>130*8</f>
        <v>1040</v>
      </c>
      <c r="H148" s="250"/>
      <c r="I148" s="229">
        <f t="shared" si="4"/>
        <v>1040</v>
      </c>
      <c r="J148" s="229" t="s">
        <v>1238</v>
      </c>
    </row>
    <row r="149" spans="1:10" ht="31.5" x14ac:dyDescent="0.35">
      <c r="A149" s="237"/>
      <c r="B149" s="226">
        <v>10579</v>
      </c>
      <c r="C149" s="226">
        <v>22907</v>
      </c>
      <c r="D149" s="226">
        <v>26450</v>
      </c>
      <c r="E149" s="238" t="s">
        <v>1352</v>
      </c>
      <c r="F149" s="236">
        <v>5941</v>
      </c>
      <c r="G149" s="249">
        <f>1300*3.8</f>
        <v>4940</v>
      </c>
      <c r="H149" s="250"/>
      <c r="I149" s="229">
        <f t="shared" si="4"/>
        <v>4940</v>
      </c>
      <c r="J149" s="229" t="s">
        <v>1238</v>
      </c>
    </row>
    <row r="150" spans="1:10" ht="47.25" x14ac:dyDescent="0.35">
      <c r="A150" s="237"/>
      <c r="B150" s="226">
        <v>652</v>
      </c>
      <c r="C150" s="226">
        <v>5581</v>
      </c>
      <c r="D150" s="226">
        <v>2426</v>
      </c>
      <c r="E150" s="238" t="s">
        <v>1353</v>
      </c>
      <c r="F150" s="236">
        <v>1160</v>
      </c>
      <c r="G150" s="249">
        <v>1120</v>
      </c>
      <c r="H150" s="250"/>
      <c r="I150" s="229">
        <f t="shared" si="4"/>
        <v>1120</v>
      </c>
      <c r="J150" s="229" t="s">
        <v>1238</v>
      </c>
    </row>
    <row r="151" spans="1:10" ht="31.5" x14ac:dyDescent="0.35">
      <c r="A151" s="237"/>
      <c r="B151" s="226">
        <v>647</v>
      </c>
      <c r="C151" s="226">
        <v>5488</v>
      </c>
      <c r="D151" s="226">
        <v>2427</v>
      </c>
      <c r="E151" s="238" t="s">
        <v>1354</v>
      </c>
      <c r="F151" s="236">
        <v>5375</v>
      </c>
      <c r="G151" s="249">
        <v>4840</v>
      </c>
      <c r="H151" s="250"/>
      <c r="I151" s="229">
        <f t="shared" si="4"/>
        <v>4840</v>
      </c>
      <c r="J151" s="229" t="s">
        <v>1238</v>
      </c>
    </row>
    <row r="152" spans="1:10" ht="31.5" x14ac:dyDescent="0.35">
      <c r="A152" s="237"/>
      <c r="B152" s="226">
        <v>651</v>
      </c>
      <c r="C152" s="226">
        <v>5550</v>
      </c>
      <c r="D152" s="226">
        <v>2428</v>
      </c>
      <c r="E152" s="238" t="s">
        <v>1355</v>
      </c>
      <c r="F152" s="236">
        <v>3000</v>
      </c>
      <c r="G152" s="249">
        <v>2900</v>
      </c>
      <c r="H152" s="250"/>
      <c r="I152" s="229">
        <f t="shared" si="4"/>
        <v>2900</v>
      </c>
      <c r="J152" s="229" t="s">
        <v>1238</v>
      </c>
    </row>
    <row r="153" spans="1:10" ht="23.25" x14ac:dyDescent="0.35">
      <c r="A153" s="237"/>
      <c r="B153" s="226">
        <v>10581</v>
      </c>
      <c r="C153" s="226">
        <v>22929</v>
      </c>
      <c r="D153" s="226">
        <v>26453</v>
      </c>
      <c r="E153" s="238" t="s">
        <v>1356</v>
      </c>
      <c r="F153" s="236">
        <v>5712.5</v>
      </c>
      <c r="G153" s="249">
        <f>25*215</f>
        <v>5375</v>
      </c>
      <c r="H153" s="250"/>
      <c r="I153" s="229">
        <f t="shared" si="4"/>
        <v>5375</v>
      </c>
      <c r="J153" s="229" t="s">
        <v>1238</v>
      </c>
    </row>
    <row r="154" spans="1:10" ht="23.25" x14ac:dyDescent="0.35">
      <c r="A154" s="237"/>
      <c r="B154" s="226">
        <v>10590</v>
      </c>
      <c r="C154" s="226">
        <v>22918</v>
      </c>
      <c r="D154" s="226">
        <v>26455</v>
      </c>
      <c r="E154" s="238" t="s">
        <v>62</v>
      </c>
      <c r="F154" s="236">
        <v>4095</v>
      </c>
      <c r="G154" s="249">
        <f>225*16.5</f>
        <v>3712.5</v>
      </c>
      <c r="H154" s="250"/>
      <c r="I154" s="229">
        <f t="shared" si="4"/>
        <v>3712.5</v>
      </c>
      <c r="J154" s="229" t="s">
        <v>1238</v>
      </c>
    </row>
    <row r="155" spans="1:10" ht="47.25" x14ac:dyDescent="0.35">
      <c r="A155" s="237"/>
      <c r="B155" s="226">
        <v>658</v>
      </c>
      <c r="C155" s="226">
        <v>5652</v>
      </c>
      <c r="D155" s="226">
        <v>2431</v>
      </c>
      <c r="E155" s="238" t="s">
        <v>1357</v>
      </c>
      <c r="F155" s="236">
        <v>6076.11</v>
      </c>
      <c r="G155" s="249">
        <v>6075.76</v>
      </c>
      <c r="H155" s="250"/>
      <c r="I155" s="229">
        <f t="shared" si="4"/>
        <v>6075.76</v>
      </c>
      <c r="J155" s="229" t="s">
        <v>1238</v>
      </c>
    </row>
    <row r="156" spans="1:10" ht="31.5" x14ac:dyDescent="0.35">
      <c r="A156" s="237"/>
      <c r="B156" s="226">
        <v>10577</v>
      </c>
      <c r="C156" s="226">
        <v>22922</v>
      </c>
      <c r="D156" s="226">
        <v>26454</v>
      </c>
      <c r="E156" s="238" t="s">
        <v>1358</v>
      </c>
      <c r="F156" s="236">
        <v>5976</v>
      </c>
      <c r="G156" s="249">
        <v>5976</v>
      </c>
      <c r="H156" s="250"/>
      <c r="I156" s="229">
        <f t="shared" si="4"/>
        <v>5976</v>
      </c>
      <c r="J156" s="229" t="s">
        <v>1238</v>
      </c>
    </row>
    <row r="157" spans="1:10" ht="47.25" x14ac:dyDescent="0.35">
      <c r="A157" s="237"/>
      <c r="B157" s="226">
        <v>10577</v>
      </c>
      <c r="C157" s="226">
        <v>22922</v>
      </c>
      <c r="D157" s="226">
        <v>26454</v>
      </c>
      <c r="E157" s="238" t="s">
        <v>1359</v>
      </c>
      <c r="F157" s="236">
        <v>48</v>
      </c>
      <c r="G157" s="249">
        <v>48</v>
      </c>
      <c r="H157" s="250"/>
      <c r="I157" s="229">
        <f t="shared" si="4"/>
        <v>48</v>
      </c>
      <c r="J157" s="229" t="s">
        <v>1238</v>
      </c>
    </row>
    <row r="158" spans="1:10" ht="47.25" x14ac:dyDescent="0.35">
      <c r="A158" s="237"/>
      <c r="B158" s="226">
        <v>10577</v>
      </c>
      <c r="C158" s="226">
        <v>22922</v>
      </c>
      <c r="D158" s="226">
        <v>26454</v>
      </c>
      <c r="E158" s="238" t="s">
        <v>1360</v>
      </c>
      <c r="F158" s="236">
        <v>384</v>
      </c>
      <c r="G158" s="249">
        <v>384</v>
      </c>
      <c r="H158" s="250"/>
      <c r="I158" s="229">
        <f t="shared" si="4"/>
        <v>384</v>
      </c>
      <c r="J158" s="229" t="s">
        <v>1238</v>
      </c>
    </row>
    <row r="159" spans="1:10" ht="23.25" x14ac:dyDescent="0.35">
      <c r="A159" s="237"/>
      <c r="B159" s="226">
        <v>10584</v>
      </c>
      <c r="C159" s="226">
        <v>22989</v>
      </c>
      <c r="D159" s="226">
        <v>26452</v>
      </c>
      <c r="E159" s="238" t="s">
        <v>1361</v>
      </c>
      <c r="F159" s="236">
        <v>6200</v>
      </c>
      <c r="G159" s="249">
        <f>1*5890</f>
        <v>5890</v>
      </c>
      <c r="H159" s="250"/>
      <c r="I159" s="229">
        <f t="shared" si="4"/>
        <v>5890</v>
      </c>
      <c r="J159" s="229" t="s">
        <v>1238</v>
      </c>
    </row>
    <row r="160" spans="1:10" ht="47.25" x14ac:dyDescent="0.35">
      <c r="A160" s="237"/>
      <c r="B160" s="226">
        <v>10586</v>
      </c>
      <c r="C160" s="226">
        <v>22998</v>
      </c>
      <c r="D160" s="226">
        <v>26456</v>
      </c>
      <c r="E160" s="238" t="s">
        <v>1362</v>
      </c>
      <c r="F160" s="236">
        <v>200</v>
      </c>
      <c r="G160" s="249">
        <f>39.8*5</f>
        <v>199</v>
      </c>
      <c r="H160" s="250"/>
      <c r="I160" s="229">
        <f t="shared" si="4"/>
        <v>199</v>
      </c>
      <c r="J160" s="229" t="s">
        <v>1238</v>
      </c>
    </row>
    <row r="161" spans="1:10" ht="47.25" x14ac:dyDescent="0.35">
      <c r="A161" s="237"/>
      <c r="B161" s="226">
        <v>10586</v>
      </c>
      <c r="C161" s="226">
        <v>22998</v>
      </c>
      <c r="D161" s="226">
        <v>26456</v>
      </c>
      <c r="E161" s="238" t="s">
        <v>1363</v>
      </c>
      <c r="F161" s="236">
        <v>210</v>
      </c>
      <c r="G161" s="249">
        <f>41.9*5</f>
        <v>209.5</v>
      </c>
      <c r="H161" s="250"/>
      <c r="I161" s="229">
        <f t="shared" si="4"/>
        <v>209.5</v>
      </c>
      <c r="J161" s="229" t="s">
        <v>1238</v>
      </c>
    </row>
    <row r="162" spans="1:10" ht="47.25" x14ac:dyDescent="0.35">
      <c r="A162" s="237"/>
      <c r="B162" s="226">
        <v>10586</v>
      </c>
      <c r="C162" s="226">
        <v>22998</v>
      </c>
      <c r="D162" s="226">
        <v>26456</v>
      </c>
      <c r="E162" s="238" t="s">
        <v>1364</v>
      </c>
      <c r="F162" s="236">
        <v>210</v>
      </c>
      <c r="G162" s="249">
        <f>41.9*5</f>
        <v>209.5</v>
      </c>
      <c r="H162" s="250"/>
      <c r="I162" s="229">
        <f t="shared" si="4"/>
        <v>209.5</v>
      </c>
      <c r="J162" s="229" t="s">
        <v>1238</v>
      </c>
    </row>
    <row r="163" spans="1:10" ht="47.25" x14ac:dyDescent="0.35">
      <c r="A163" s="237"/>
      <c r="B163" s="226">
        <v>10586</v>
      </c>
      <c r="C163" s="226">
        <v>22998</v>
      </c>
      <c r="D163" s="226">
        <v>26456</v>
      </c>
      <c r="E163" s="238" t="s">
        <v>1365</v>
      </c>
      <c r="F163" s="236">
        <v>200</v>
      </c>
      <c r="G163" s="249">
        <f>39.8*5</f>
        <v>199</v>
      </c>
      <c r="H163" s="250"/>
      <c r="I163" s="229">
        <f t="shared" si="4"/>
        <v>199</v>
      </c>
      <c r="J163" s="229" t="s">
        <v>1238</v>
      </c>
    </row>
    <row r="164" spans="1:10" ht="47.25" x14ac:dyDescent="0.35">
      <c r="A164" s="237"/>
      <c r="B164" s="226">
        <v>10586</v>
      </c>
      <c r="C164" s="226">
        <v>22998</v>
      </c>
      <c r="D164" s="226">
        <v>26456</v>
      </c>
      <c r="E164" s="238" t="s">
        <v>1366</v>
      </c>
      <c r="F164" s="236">
        <v>210</v>
      </c>
      <c r="G164" s="249">
        <f>41.9*5</f>
        <v>209.5</v>
      </c>
      <c r="H164" s="250"/>
      <c r="I164" s="229">
        <f t="shared" si="4"/>
        <v>209.5</v>
      </c>
      <c r="J164" s="229" t="s">
        <v>1238</v>
      </c>
    </row>
    <row r="165" spans="1:10" ht="47.25" x14ac:dyDescent="0.35">
      <c r="A165" s="237"/>
      <c r="B165" s="226">
        <v>10586</v>
      </c>
      <c r="C165" s="226">
        <v>22998</v>
      </c>
      <c r="D165" s="226">
        <v>26456</v>
      </c>
      <c r="E165" s="238" t="s">
        <v>1367</v>
      </c>
      <c r="F165" s="236">
        <v>200</v>
      </c>
      <c r="G165" s="249">
        <f>39.8*5</f>
        <v>199</v>
      </c>
      <c r="H165" s="250"/>
      <c r="I165" s="229">
        <f t="shared" si="4"/>
        <v>199</v>
      </c>
      <c r="J165" s="229" t="s">
        <v>1238</v>
      </c>
    </row>
    <row r="166" spans="1:10" ht="47.25" x14ac:dyDescent="0.35">
      <c r="A166" s="237"/>
      <c r="B166" s="226">
        <v>10586</v>
      </c>
      <c r="C166" s="226">
        <v>22998</v>
      </c>
      <c r="D166" s="226">
        <v>26456</v>
      </c>
      <c r="E166" s="238" t="s">
        <v>1368</v>
      </c>
      <c r="F166" s="236">
        <v>210</v>
      </c>
      <c r="G166" s="249">
        <f>41.9*5</f>
        <v>209.5</v>
      </c>
      <c r="H166" s="250"/>
      <c r="I166" s="229">
        <f t="shared" si="4"/>
        <v>209.5</v>
      </c>
      <c r="J166" s="229" t="s">
        <v>1238</v>
      </c>
    </row>
    <row r="167" spans="1:10" ht="23.25" x14ac:dyDescent="0.35">
      <c r="A167" s="237"/>
      <c r="B167" s="226">
        <v>654</v>
      </c>
      <c r="C167" s="226">
        <v>5576</v>
      </c>
      <c r="D167" s="226">
        <v>2433</v>
      </c>
      <c r="E167" s="238" t="s">
        <v>1369</v>
      </c>
      <c r="F167" s="236">
        <v>3500</v>
      </c>
      <c r="G167" s="249">
        <v>1587</v>
      </c>
      <c r="H167" s="250"/>
      <c r="I167" s="229">
        <f t="shared" si="4"/>
        <v>1587</v>
      </c>
      <c r="J167" s="229" t="s">
        <v>1238</v>
      </c>
    </row>
    <row r="168" spans="1:10" ht="31.5" x14ac:dyDescent="0.35">
      <c r="A168" s="237"/>
      <c r="B168" s="226" t="s">
        <v>1370</v>
      </c>
      <c r="C168" s="226">
        <v>23021</v>
      </c>
      <c r="D168" s="226">
        <v>26458</v>
      </c>
      <c r="E168" s="238" t="s">
        <v>1371</v>
      </c>
      <c r="F168" s="236">
        <v>500</v>
      </c>
      <c r="G168" s="249">
        <v>500</v>
      </c>
      <c r="H168" s="250"/>
      <c r="I168" s="229">
        <f t="shared" si="4"/>
        <v>500</v>
      </c>
      <c r="J168" s="229" t="s">
        <v>1238</v>
      </c>
    </row>
    <row r="169" spans="1:10" ht="47.25" x14ac:dyDescent="0.35">
      <c r="A169" s="237"/>
      <c r="B169" s="226" t="s">
        <v>1370</v>
      </c>
      <c r="C169" s="226">
        <v>23021</v>
      </c>
      <c r="D169" s="226">
        <v>26458</v>
      </c>
      <c r="E169" s="238" t="s">
        <v>1372</v>
      </c>
      <c r="F169" s="236">
        <v>1700</v>
      </c>
      <c r="G169" s="249">
        <v>1700</v>
      </c>
      <c r="H169" s="250"/>
      <c r="I169" s="229">
        <f t="shared" si="4"/>
        <v>1700</v>
      </c>
      <c r="J169" s="229" t="s">
        <v>1238</v>
      </c>
    </row>
    <row r="170" spans="1:10" ht="31.5" x14ac:dyDescent="0.35">
      <c r="A170" s="237"/>
      <c r="B170" s="226" t="s">
        <v>1370</v>
      </c>
      <c r="C170" s="226">
        <v>23021</v>
      </c>
      <c r="D170" s="226">
        <v>26458</v>
      </c>
      <c r="E170" s="238" t="s">
        <v>1373</v>
      </c>
      <c r="F170" s="236">
        <v>987.5</v>
      </c>
      <c r="G170" s="249">
        <v>987.5</v>
      </c>
      <c r="H170" s="250"/>
      <c r="I170" s="229">
        <f t="shared" si="4"/>
        <v>987.5</v>
      </c>
      <c r="J170" s="229" t="s">
        <v>1238</v>
      </c>
    </row>
    <row r="171" spans="1:10" ht="47.25" x14ac:dyDescent="0.35">
      <c r="A171" s="237"/>
      <c r="B171" s="226" t="s">
        <v>1370</v>
      </c>
      <c r="C171" s="226">
        <v>23021</v>
      </c>
      <c r="D171" s="226">
        <v>26458</v>
      </c>
      <c r="E171" s="238" t="s">
        <v>1374</v>
      </c>
      <c r="F171" s="236">
        <v>3212.5</v>
      </c>
      <c r="G171" s="249">
        <v>3212.5</v>
      </c>
      <c r="H171" s="250"/>
      <c r="I171" s="229">
        <f t="shared" si="4"/>
        <v>3212.5</v>
      </c>
      <c r="J171" s="229" t="s">
        <v>1238</v>
      </c>
    </row>
    <row r="172" spans="1:10" ht="23.25" x14ac:dyDescent="0.35">
      <c r="A172" s="237"/>
      <c r="B172" s="226">
        <v>10595</v>
      </c>
      <c r="C172" s="226">
        <v>23012</v>
      </c>
      <c r="D172" s="226">
        <v>26459</v>
      </c>
      <c r="E172" s="238" t="s">
        <v>1375</v>
      </c>
      <c r="F172" s="236">
        <v>3826.8</v>
      </c>
      <c r="G172" s="249">
        <v>3543</v>
      </c>
      <c r="H172" s="250"/>
      <c r="I172" s="229">
        <f t="shared" si="4"/>
        <v>3543</v>
      </c>
      <c r="J172" s="229" t="s">
        <v>1238</v>
      </c>
    </row>
    <row r="173" spans="1:10" ht="31.5" x14ac:dyDescent="0.35">
      <c r="A173" s="237"/>
      <c r="B173" s="226">
        <v>10594</v>
      </c>
      <c r="C173" s="226">
        <v>22869</v>
      </c>
      <c r="D173" s="226">
        <v>26460</v>
      </c>
      <c r="E173" s="238" t="s">
        <v>33</v>
      </c>
      <c r="F173" s="236">
        <v>5648.4</v>
      </c>
      <c r="G173" s="249">
        <f>120*47</f>
        <v>5640</v>
      </c>
      <c r="H173" s="250"/>
      <c r="I173" s="229">
        <f t="shared" si="4"/>
        <v>5640</v>
      </c>
      <c r="J173" s="229" t="s">
        <v>1238</v>
      </c>
    </row>
    <row r="174" spans="1:10" x14ac:dyDescent="0.25">
      <c r="F174" s="251">
        <f>SUM(F5:F173)</f>
        <v>417994.18000000011</v>
      </c>
      <c r="G174" s="251">
        <f>SUM(G5:G173)</f>
        <v>367330.83899999998</v>
      </c>
    </row>
    <row r="175" spans="1:10" x14ac:dyDescent="0.25">
      <c r="F175" s="220">
        <f>SUBTOTAL(9,F5:F173)</f>
        <v>417994.18000000011</v>
      </c>
      <c r="G175" s="220">
        <f>SUBTOTAL(9,G5:G173)</f>
        <v>367330.83899999998</v>
      </c>
      <c r="H175" s="220">
        <f>SUBTOTAL(9,H5:H173)</f>
        <v>88661.389999999985</v>
      </c>
      <c r="I175" s="220">
        <f>SUBTOTAL(9,I5:I173)</f>
        <v>278669.44900000002</v>
      </c>
    </row>
    <row r="179" spans="6:10" x14ac:dyDescent="0.25">
      <c r="F179" s="124" t="s">
        <v>1376</v>
      </c>
      <c r="G179" s="231">
        <f>+F175</f>
        <v>417994.18000000011</v>
      </c>
    </row>
    <row r="180" spans="6:10" x14ac:dyDescent="0.25">
      <c r="F180" s="124" t="s">
        <v>1377</v>
      </c>
      <c r="G180" s="252">
        <f>+G175</f>
        <v>367330.83899999998</v>
      </c>
    </row>
    <row r="181" spans="6:10" x14ac:dyDescent="0.25">
      <c r="F181"/>
    </row>
    <row r="182" spans="6:10" x14ac:dyDescent="0.25">
      <c r="F182"/>
    </row>
    <row r="183" spans="6:10" x14ac:dyDescent="0.25">
      <c r="F183" s="253" t="s">
        <v>1378</v>
      </c>
      <c r="G183" s="254" t="s">
        <v>1379</v>
      </c>
      <c r="H183" s="254" t="s">
        <v>1380</v>
      </c>
      <c r="I183" s="254" t="s">
        <v>1381</v>
      </c>
    </row>
    <row r="184" spans="6:10" x14ac:dyDescent="0.25">
      <c r="F184" s="255" t="s">
        <v>1379</v>
      </c>
      <c r="G184" s="256">
        <v>84365.87</v>
      </c>
      <c r="H184" s="256"/>
      <c r="I184" s="256">
        <v>26</v>
      </c>
      <c r="J184" s="257" t="s">
        <v>1382</v>
      </c>
    </row>
    <row r="185" spans="6:10" x14ac:dyDescent="0.25">
      <c r="F185" s="255" t="s">
        <v>1383</v>
      </c>
      <c r="G185" s="231">
        <v>4295.5199999999995</v>
      </c>
      <c r="H185" s="231">
        <v>16198.28</v>
      </c>
      <c r="I185" s="231">
        <v>4</v>
      </c>
    </row>
    <row r="186" spans="6:10" x14ac:dyDescent="0.25">
      <c r="F186" s="255" t="s">
        <v>1380</v>
      </c>
      <c r="G186" s="231"/>
      <c r="H186" s="231">
        <v>262471.16900000011</v>
      </c>
      <c r="I186" s="231">
        <f>99-I184-I185</f>
        <v>69</v>
      </c>
    </row>
    <row r="187" spans="6:10" x14ac:dyDescent="0.25">
      <c r="F187" s="255" t="s">
        <v>107</v>
      </c>
      <c r="G187" s="231">
        <f>+G184+G185+G186</f>
        <v>88661.39</v>
      </c>
      <c r="H187" s="231">
        <f>+H184+H185+H186</f>
        <v>278669.44900000014</v>
      </c>
      <c r="I187" s="231">
        <f>SUBTOTAL(9,I184:I186)</f>
        <v>99</v>
      </c>
    </row>
    <row r="188" spans="6:10" x14ac:dyDescent="0.25">
      <c r="G188" s="258">
        <f>+G187+H187</f>
        <v>367330.83900000015</v>
      </c>
      <c r="H188" s="258"/>
    </row>
  </sheetData>
  <mergeCells count="3">
    <mergeCell ref="A1:J1"/>
    <mergeCell ref="A2:J2"/>
    <mergeCell ref="G188:H18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38"/>
  <sheetViews>
    <sheetView workbookViewId="0">
      <selection activeCell="D21" sqref="D21"/>
    </sheetView>
  </sheetViews>
  <sheetFormatPr baseColWidth="10" defaultRowHeight="15" x14ac:dyDescent="0.25"/>
  <cols>
    <col min="1" max="1" width="19.85546875" style="62" bestFit="1" customWidth="1"/>
    <col min="2" max="2" width="25.7109375" style="62" bestFit="1" customWidth="1"/>
    <col min="3" max="16384" width="11.42578125" style="62"/>
  </cols>
  <sheetData>
    <row r="2" spans="1:2" x14ac:dyDescent="0.25">
      <c r="A2" s="59" t="s">
        <v>750</v>
      </c>
      <c r="B2" s="59" t="s">
        <v>756</v>
      </c>
    </row>
    <row r="4" spans="1:2" x14ac:dyDescent="0.25">
      <c r="A4" s="65" t="s">
        <v>752</v>
      </c>
      <c r="B4" s="65" t="s">
        <v>755</v>
      </c>
    </row>
    <row r="5" spans="1:2" x14ac:dyDescent="0.25">
      <c r="A5" s="63" t="s">
        <v>742</v>
      </c>
      <c r="B5" s="64">
        <v>141721563.38420001</v>
      </c>
    </row>
    <row r="6" spans="1:2" x14ac:dyDescent="0.25">
      <c r="A6" s="66" t="s">
        <v>75</v>
      </c>
      <c r="B6" s="64">
        <v>8564190.209999999</v>
      </c>
    </row>
    <row r="7" spans="1:2" x14ac:dyDescent="0.25">
      <c r="A7" s="66" t="s">
        <v>92</v>
      </c>
      <c r="B7" s="64">
        <v>188000</v>
      </c>
    </row>
    <row r="8" spans="1:2" x14ac:dyDescent="0.25">
      <c r="A8" s="66" t="s">
        <v>90</v>
      </c>
      <c r="B8" s="64">
        <v>799451.46000000008</v>
      </c>
    </row>
    <row r="9" spans="1:2" x14ac:dyDescent="0.25">
      <c r="A9" s="66" t="s">
        <v>2</v>
      </c>
      <c r="B9" s="64">
        <v>42195931.664200008</v>
      </c>
    </row>
    <row r="10" spans="1:2" x14ac:dyDescent="0.25">
      <c r="A10" s="66" t="s">
        <v>67</v>
      </c>
      <c r="B10" s="64">
        <v>19208527.609999996</v>
      </c>
    </row>
    <row r="11" spans="1:2" x14ac:dyDescent="0.25">
      <c r="A11" s="66" t="s">
        <v>68</v>
      </c>
      <c r="B11" s="64">
        <v>28963597.339999996</v>
      </c>
    </row>
    <row r="12" spans="1:2" x14ac:dyDescent="0.25">
      <c r="A12" s="66" t="s">
        <v>85</v>
      </c>
      <c r="B12" s="64">
        <v>22649300.660000004</v>
      </c>
    </row>
    <row r="13" spans="1:2" x14ac:dyDescent="0.25">
      <c r="A13" s="66" t="s">
        <v>70</v>
      </c>
      <c r="B13" s="64">
        <v>13906650.179999998</v>
      </c>
    </row>
    <row r="14" spans="1:2" x14ac:dyDescent="0.25">
      <c r="A14" s="66" t="s">
        <v>78</v>
      </c>
      <c r="B14" s="64">
        <v>5245914.26</v>
      </c>
    </row>
    <row r="15" spans="1:2" x14ac:dyDescent="0.25">
      <c r="A15" s="63" t="s">
        <v>743</v>
      </c>
      <c r="B15" s="64">
        <v>11509245.380000001</v>
      </c>
    </row>
    <row r="16" spans="1:2" x14ac:dyDescent="0.25">
      <c r="A16" s="66" t="s">
        <v>67</v>
      </c>
      <c r="B16" s="64">
        <v>2477736.44</v>
      </c>
    </row>
    <row r="17" spans="1:2" x14ac:dyDescent="0.25">
      <c r="A17" s="66" t="s">
        <v>68</v>
      </c>
      <c r="B17" s="64">
        <v>6233607.3600000003</v>
      </c>
    </row>
    <row r="18" spans="1:2" x14ac:dyDescent="0.25">
      <c r="A18" s="66" t="s">
        <v>85</v>
      </c>
      <c r="B18" s="64">
        <v>2397901.58</v>
      </c>
    </row>
    <row r="19" spans="1:2" x14ac:dyDescent="0.25">
      <c r="A19" s="66" t="s">
        <v>70</v>
      </c>
      <c r="B19" s="64">
        <v>400000</v>
      </c>
    </row>
    <row r="20" spans="1:2" x14ac:dyDescent="0.25">
      <c r="A20" s="63" t="s">
        <v>744</v>
      </c>
      <c r="B20" s="64">
        <v>27929062.079999998</v>
      </c>
    </row>
    <row r="21" spans="1:2" x14ac:dyDescent="0.25">
      <c r="A21" s="66" t="s">
        <v>75</v>
      </c>
      <c r="B21" s="64">
        <v>197332.11</v>
      </c>
    </row>
    <row r="22" spans="1:2" x14ac:dyDescent="0.25">
      <c r="A22" s="66" t="s">
        <v>2</v>
      </c>
      <c r="B22" s="64">
        <v>2443298.7999999998</v>
      </c>
    </row>
    <row r="23" spans="1:2" x14ac:dyDescent="0.25">
      <c r="A23" s="66" t="s">
        <v>67</v>
      </c>
      <c r="B23" s="64">
        <v>17317969.300000001</v>
      </c>
    </row>
    <row r="24" spans="1:2" x14ac:dyDescent="0.25">
      <c r="A24" s="66" t="s">
        <v>68</v>
      </c>
      <c r="B24" s="64">
        <v>7963661.8699999992</v>
      </c>
    </row>
    <row r="25" spans="1:2" x14ac:dyDescent="0.25">
      <c r="A25" s="66" t="s">
        <v>85</v>
      </c>
      <c r="B25" s="64">
        <v>6800</v>
      </c>
    </row>
    <row r="26" spans="1:2" x14ac:dyDescent="0.25">
      <c r="A26" s="63" t="s">
        <v>753</v>
      </c>
      <c r="B26" s="64">
        <v>10214500.299999999</v>
      </c>
    </row>
    <row r="27" spans="1:2" x14ac:dyDescent="0.25">
      <c r="A27" s="66" t="s">
        <v>75</v>
      </c>
      <c r="B27" s="64">
        <v>391214</v>
      </c>
    </row>
    <row r="28" spans="1:2" x14ac:dyDescent="0.25">
      <c r="A28" s="66" t="s">
        <v>92</v>
      </c>
      <c r="B28" s="64">
        <v>101886.06999999999</v>
      </c>
    </row>
    <row r="29" spans="1:2" x14ac:dyDescent="0.25">
      <c r="A29" s="66" t="s">
        <v>90</v>
      </c>
      <c r="B29" s="64">
        <v>103844</v>
      </c>
    </row>
    <row r="30" spans="1:2" x14ac:dyDescent="0.25">
      <c r="A30" s="66" t="s">
        <v>2</v>
      </c>
      <c r="B30" s="64">
        <v>560689.9099999998</v>
      </c>
    </row>
    <row r="31" spans="1:2" x14ac:dyDescent="0.25">
      <c r="A31" s="66" t="s">
        <v>67</v>
      </c>
      <c r="B31" s="64">
        <v>258440.25000000003</v>
      </c>
    </row>
    <row r="32" spans="1:2" x14ac:dyDescent="0.25">
      <c r="A32" s="66" t="s">
        <v>68</v>
      </c>
      <c r="B32" s="64">
        <v>6277949.5</v>
      </c>
    </row>
    <row r="33" spans="1:2" x14ac:dyDescent="0.25">
      <c r="A33" s="66" t="s">
        <v>85</v>
      </c>
      <c r="B33" s="64">
        <v>846313.53000000014</v>
      </c>
    </row>
    <row r="34" spans="1:2" x14ac:dyDescent="0.25">
      <c r="A34" s="66" t="s">
        <v>70</v>
      </c>
      <c r="B34" s="64">
        <v>64816.84</v>
      </c>
    </row>
    <row r="35" spans="1:2" x14ac:dyDescent="0.25">
      <c r="A35" s="66" t="s">
        <v>78</v>
      </c>
      <c r="B35" s="64">
        <v>1609346.2</v>
      </c>
    </row>
    <row r="36" spans="1:2" x14ac:dyDescent="0.25">
      <c r="A36" s="66" t="s">
        <v>753</v>
      </c>
      <c r="B36" s="64">
        <v>0</v>
      </c>
    </row>
    <row r="37" spans="1:2" x14ac:dyDescent="0.25">
      <c r="A37" s="66" t="s">
        <v>800</v>
      </c>
      <c r="B37" s="64"/>
    </row>
    <row r="38" spans="1:2" x14ac:dyDescent="0.25">
      <c r="A38" s="63" t="s">
        <v>754</v>
      </c>
      <c r="B38" s="64">
        <v>191374371.14420006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8"/>
  <sheetViews>
    <sheetView workbookViewId="0">
      <selection activeCell="A10" sqref="A10"/>
    </sheetView>
  </sheetViews>
  <sheetFormatPr baseColWidth="10" defaultRowHeight="15" x14ac:dyDescent="0.25"/>
  <cols>
    <col min="1" max="1" width="16.85546875" bestFit="1" customWidth="1"/>
    <col min="2" max="21" width="7.42578125" customWidth="1"/>
    <col min="22" max="22" width="18.28515625" customWidth="1"/>
  </cols>
  <sheetData>
    <row r="1" spans="1:23" x14ac:dyDescent="0.25">
      <c r="A1" s="196" t="s">
        <v>1001</v>
      </c>
      <c r="B1" s="196"/>
      <c r="C1" s="196"/>
      <c r="D1" s="196"/>
      <c r="E1" s="196"/>
      <c r="F1" s="196"/>
      <c r="G1" s="196"/>
      <c r="H1" s="196"/>
      <c r="I1" s="196"/>
      <c r="J1" s="196"/>
      <c r="K1" s="196"/>
      <c r="L1" s="196"/>
      <c r="M1" s="196"/>
      <c r="N1" s="196"/>
      <c r="O1" s="196"/>
      <c r="P1" s="196"/>
      <c r="Q1" s="196"/>
      <c r="R1" s="196"/>
      <c r="S1" s="196"/>
      <c r="T1" s="196"/>
    </row>
    <row r="2" spans="1:23" x14ac:dyDescent="0.25">
      <c r="A2" s="71"/>
      <c r="B2" s="81"/>
      <c r="C2" s="81"/>
      <c r="D2" s="81"/>
      <c r="E2" s="81"/>
      <c r="F2" s="81"/>
      <c r="G2" s="81"/>
      <c r="H2" s="81"/>
      <c r="I2" s="81"/>
      <c r="J2" s="81"/>
      <c r="K2" s="81"/>
      <c r="L2" s="81"/>
      <c r="M2" s="81"/>
      <c r="N2" s="81"/>
      <c r="O2" s="81"/>
      <c r="P2" s="81"/>
      <c r="Q2" s="81"/>
      <c r="R2" s="81"/>
      <c r="S2" s="81"/>
    </row>
    <row r="3" spans="1:23" x14ac:dyDescent="0.25">
      <c r="A3" s="169" t="s">
        <v>1002</v>
      </c>
      <c r="B3" s="170" t="s">
        <v>837</v>
      </c>
      <c r="C3" s="170" t="s">
        <v>1003</v>
      </c>
      <c r="D3" s="170" t="s">
        <v>163</v>
      </c>
      <c r="E3" s="170" t="s">
        <v>130</v>
      </c>
      <c r="F3" s="170" t="s">
        <v>215</v>
      </c>
      <c r="G3" s="170" t="s">
        <v>168</v>
      </c>
      <c r="H3" s="170" t="s">
        <v>176</v>
      </c>
      <c r="I3" s="170" t="s">
        <v>226</v>
      </c>
      <c r="J3" s="170" t="s">
        <v>1004</v>
      </c>
      <c r="K3" s="170" t="s">
        <v>230</v>
      </c>
      <c r="L3" s="170" t="s">
        <v>174</v>
      </c>
      <c r="M3" s="170" t="s">
        <v>181</v>
      </c>
      <c r="N3" s="170" t="s">
        <v>261</v>
      </c>
      <c r="O3" s="170" t="s">
        <v>240</v>
      </c>
      <c r="P3" s="170" t="s">
        <v>250</v>
      </c>
      <c r="Q3" s="170" t="s">
        <v>184</v>
      </c>
      <c r="R3" s="170" t="s">
        <v>187</v>
      </c>
      <c r="S3" s="170" t="s">
        <v>1005</v>
      </c>
      <c r="T3" s="170" t="s">
        <v>915</v>
      </c>
      <c r="U3" s="170" t="s">
        <v>820</v>
      </c>
      <c r="V3" s="170" t="s">
        <v>1006</v>
      </c>
      <c r="W3" s="170"/>
    </row>
    <row r="4" spans="1:23" x14ac:dyDescent="0.25">
      <c r="A4" s="71" t="s">
        <v>1007</v>
      </c>
      <c r="B4" s="171" t="e">
        <f>COUNTIFS([2]!Tabla1[Tipo de Procedimiento],        Tabla210[[#Headers],[BID]],                [2]!Tabla1[Secretaria (o)],          ANALISTAS)</f>
        <v>#REF!</v>
      </c>
      <c r="C4" s="171" t="e">
        <f>COUNTIFS([2]!Tabla1[Tipo de Procedimiento],        Tabla210[[#Headers],[CCP]],                [2]!Tabla1[Secretaria (o)],          ANALISTAS)</f>
        <v>#REF!</v>
      </c>
      <c r="D4" s="171" t="e">
        <f>COUNTIFS([2]!Tabla1[Tipo de Procedimiento],        Tabla210[[#Headers],[CDC]],                [2]!Tabla1[Secretaria (o)],          ANALISTAS)</f>
        <v>#REF!</v>
      </c>
      <c r="E4" s="171" t="e">
        <f>COUNTIFS([2]!Tabla1[Tipo de Procedimiento],        Tabla210[[#Headers],[CE]],                [2]!Tabla1[Secretaria (o)],          ANALISTAS)</f>
        <v>#REF!</v>
      </c>
      <c r="F4" s="171" t="e">
        <f>COUNTIFS([2]!Tabla1[Tipo de Procedimiento],        Tabla210[[#Headers],[CLC]],                [2]!Tabla1[Secretaria (o)],          ANALISTAS)</f>
        <v>#REF!</v>
      </c>
      <c r="G4" s="171" t="e">
        <f>COUNTIFS([2]!Tabla1[Tipo de Procedimiento],        Tabla210[[#Headers],[COTBS]],                [2]!Tabla1[Secretaria (o)],          ANALISTAS)</f>
        <v>#REF!</v>
      </c>
      <c r="H4" s="171" t="e">
        <f>COUNTIFS([2]!Tabla1[Tipo de Procedimiento],        Tabla210[[#Headers],[COTOB]],                [2]!Tabla1[Secretaria (o)],          ANALISTAS)</f>
        <v>#REF!</v>
      </c>
      <c r="I4" s="171" t="e">
        <f>COUNTIFS([2]!Tabla1[Tipo de Procedimiento],        Tabla210[[#Headers],[FIN]],                [2]!Tabla1[Secretaria (o)],          ANALISTAS)</f>
        <v>#REF!</v>
      </c>
      <c r="J4" s="171" t="e">
        <f>COUNTIFS([2]!Tabla1[Tipo de Procedimiento],        Tabla210[[#Headers],[IC]],                [2]!Tabla1[Secretaria (o)],          ANALISTAS)</f>
        <v>#REF!</v>
      </c>
      <c r="K4" s="171" t="e">
        <f>COUNTIFS([2]!Tabla1[Tipo de Procedimiento],        Tabla210[[#Headers],[INM]],                [2]!Tabla1[Secretaria (o)],          ANALISTAS)</f>
        <v>#REF!</v>
      </c>
      <c r="L4" s="81" t="e">
        <f>COUNTIFS([2]!Tabla1[Tipo de Procedimiento],        Tabla210[[#Headers],[LICBS]],                [2]!Tabla1[Secretaria (o)],          ANALISTAS)</f>
        <v>#REF!</v>
      </c>
      <c r="M4" s="81" t="e">
        <f>COUNTIFS([2]!Tabla1[Tipo de Procedimiento],        Tabla210[[#Headers],[LICOB]],                [2]!Tabla1[Secretaria (o)],          ANALISTAS)</f>
        <v>#REF!</v>
      </c>
      <c r="N4" s="81" t="e">
        <f>COUNTIFS([2]!Tabla1[Tipo de Procedimiento],        Tabla210[[#Headers],[LICSE]],                [2]!Tabla1[Secretaria (o)],          ANALISTAS)</f>
        <v>#REF!</v>
      </c>
      <c r="O4" s="81" t="e">
        <f>COUNTIFS([2]!Tabla1[Tipo de Procedimiento],        Tabla210[[#Headers],[MCBS]],                [2]!Tabla1[Secretaria (o)],          ANALISTAS)</f>
        <v>#REF!</v>
      </c>
      <c r="P4" s="81" t="e">
        <f>COUNTIFS([2]!Tabla1[Tipo de Procedimiento],        Tabla210[[#Headers],[MCOB]],                [2]!Tabla1[Secretaria (o)],          ANALISTAS)</f>
        <v>#REF!</v>
      </c>
      <c r="Q4" s="81" t="e">
        <f>COUNTIFS([2]!Tabla1[Tipo de Procedimiento],        Tabla210[[#Headers],[RES]],                [2]!Tabla1[Secretaria (o)],          ANALISTAS)</f>
        <v>#REF!</v>
      </c>
      <c r="R4" s="81" t="e">
        <f>COUNTIFS([2]!Tabla1[Tipo de Procedimiento],        Tabla210[[#Headers],[SIE]],                [2]!Tabla1[Secretaria (o)],          ANALISTAS)</f>
        <v>#REF!</v>
      </c>
      <c r="S4" s="81" t="e">
        <f>COUNTIFS([2]!Tabla1[Tipo de Procedimiento],        Tabla210[[#Headers],[SIE y CE]],                [2]!Tabla1[Secretaria (o)],          ANALISTAS)</f>
        <v>#REF!</v>
      </c>
      <c r="T4" s="172" t="e">
        <f>SUM(Tabla210[[#This Row],[BID]:[SIE y CE]])</f>
        <v>#REF!</v>
      </c>
      <c r="U4" t="e">
        <f>+Tabla210[[#This Row],[TOTAL]]-Tabla210[[#This Row],[IC]]</f>
        <v>#REF!</v>
      </c>
    </row>
    <row r="5" spans="1:23" x14ac:dyDescent="0.25">
      <c r="A5" s="173" t="s">
        <v>1008</v>
      </c>
      <c r="B5" s="174" t="e">
        <f>COUNTIFS([2]!Tabla1[Tipo de Procedimiento],        Tabla210[[#Headers],[BID]],                [2]!Tabla1[Secretaria (o)],          ANALISTAS)</f>
        <v>#REF!</v>
      </c>
      <c r="C5" s="174" t="e">
        <f>COUNTIFS([2]!Tabla1[Tipo de Procedimiento],        Tabla210[[#Headers],[CCP]],                [2]!Tabla1[Secretaria (o)],          ANALISTAS)</f>
        <v>#REF!</v>
      </c>
      <c r="D5" s="174" t="e">
        <f>COUNTIFS([2]!Tabla1[Tipo de Procedimiento],        Tabla210[[#Headers],[CDC]],                [2]!Tabla1[Secretaria (o)],          ANALISTAS)</f>
        <v>#REF!</v>
      </c>
      <c r="E5" s="174" t="e">
        <f>COUNTIFS([2]!Tabla1[Tipo de Procedimiento],        Tabla210[[#Headers],[CE]],                [2]!Tabla1[Secretaria (o)],          ANALISTAS)</f>
        <v>#REF!</v>
      </c>
      <c r="F5" s="174" t="e">
        <f>COUNTIFS([2]!Tabla1[Tipo de Procedimiento],        Tabla210[[#Headers],[CLC]],                [2]!Tabla1[Secretaria (o)],          ANALISTAS)</f>
        <v>#REF!</v>
      </c>
      <c r="G5" s="174" t="e">
        <f>COUNTIFS([2]!Tabla1[Tipo de Procedimiento],        Tabla210[[#Headers],[COTBS]],                [2]!Tabla1[Secretaria (o)],          ANALISTAS)</f>
        <v>#REF!</v>
      </c>
      <c r="H5" s="174" t="e">
        <f>COUNTIFS([2]!Tabla1[Tipo de Procedimiento],        Tabla210[[#Headers],[COTOB]],                [2]!Tabla1[Secretaria (o)],          ANALISTAS)</f>
        <v>#REF!</v>
      </c>
      <c r="I5" s="174" t="e">
        <f>COUNTIFS([2]!Tabla1[Tipo de Procedimiento],        Tabla210[[#Headers],[FIN]],                [2]!Tabla1[Secretaria (o)],          ANALISTAS)</f>
        <v>#REF!</v>
      </c>
      <c r="J5" s="174" t="e">
        <f>COUNTIFS([2]!Tabla1[Tipo de Procedimiento],        Tabla210[[#Headers],[IC]],                [2]!Tabla1[Secretaria (o)],          ANALISTAS)</f>
        <v>#REF!</v>
      </c>
      <c r="K5" s="174" t="e">
        <f>COUNTIFS([2]!Tabla1[Tipo de Procedimiento],        Tabla210[[#Headers],[INM]],                [2]!Tabla1[Secretaria (o)],          ANALISTAS)</f>
        <v>#REF!</v>
      </c>
      <c r="L5" s="175" t="e">
        <f>COUNTIFS([2]!Tabla1[Tipo de Procedimiento],        Tabla210[[#Headers],[LICBS]],                [2]!Tabla1[Secretaria (o)],          ANALISTAS)</f>
        <v>#REF!</v>
      </c>
      <c r="M5" s="175" t="e">
        <f>COUNTIFS([2]!Tabla1[Tipo de Procedimiento],        Tabla210[[#Headers],[LICOB]],                [2]!Tabla1[Secretaria (o)],          ANALISTAS)</f>
        <v>#REF!</v>
      </c>
      <c r="N5" s="175" t="e">
        <f>COUNTIFS([2]!Tabla1[Tipo de Procedimiento],        Tabla210[[#Headers],[LICSE]],                [2]!Tabla1[Secretaria (o)],          ANALISTAS)</f>
        <v>#REF!</v>
      </c>
      <c r="O5" s="175" t="e">
        <f>COUNTIFS([2]!Tabla1[Tipo de Procedimiento],        Tabla210[[#Headers],[MCBS]],                [2]!Tabla1[Secretaria (o)],          ANALISTAS)</f>
        <v>#REF!</v>
      </c>
      <c r="P5" s="175" t="e">
        <f>COUNTIFS([2]!Tabla1[Tipo de Procedimiento],        Tabla210[[#Headers],[MCOB]],                [2]!Tabla1[Secretaria (o)],          ANALISTAS)</f>
        <v>#REF!</v>
      </c>
      <c r="Q5" s="175" t="e">
        <f>COUNTIFS([2]!Tabla1[Tipo de Procedimiento],        Tabla210[[#Headers],[RES]],                [2]!Tabla1[Secretaria (o)],          ANALISTAS)</f>
        <v>#REF!</v>
      </c>
      <c r="R5" s="176" t="e">
        <f>COUNTIFS([2]!Tabla1[Tipo de Procedimiento],        Tabla210[[#Headers],[SIE]],                [2]!Tabla1[Secretaria (o)],          ANALISTAS)</f>
        <v>#REF!</v>
      </c>
      <c r="S5" s="176" t="e">
        <f>COUNTIFS([2]!Tabla1[Tipo de Procedimiento],        Tabla210[[#Headers],[SIE y CE]],                [2]!Tabla1[Secretaria (o)],          ANALISTAS)</f>
        <v>#REF!</v>
      </c>
      <c r="T5" s="177" t="e">
        <f>SUM(Tabla210[[#This Row],[BID]:[SIE y CE]])</f>
        <v>#REF!</v>
      </c>
      <c r="U5" t="e">
        <f>+Tabla210[[#This Row],[TOTAL]]-Tabla210[[#This Row],[IC]]</f>
        <v>#REF!</v>
      </c>
    </row>
    <row r="6" spans="1:23" x14ac:dyDescent="0.25">
      <c r="A6" s="71" t="s">
        <v>1009</v>
      </c>
      <c r="B6" s="171" t="e">
        <f>COUNTIFS([2]!Tabla1[Tipo de Procedimiento],        Tabla210[[#Headers],[BID]],                [2]!Tabla1[Secretaria (o)],          ANALISTAS)</f>
        <v>#REF!</v>
      </c>
      <c r="C6" s="171" t="e">
        <f>COUNTIFS([2]!Tabla1[Tipo de Procedimiento],        Tabla210[[#Headers],[CCP]],                [2]!Tabla1[Secretaria (o)],          ANALISTAS)</f>
        <v>#REF!</v>
      </c>
      <c r="D6" s="171" t="e">
        <f>COUNTIFS([2]!Tabla1[Tipo de Procedimiento],        Tabla210[[#Headers],[CDC]],                [2]!Tabla1[Secretaria (o)],          ANALISTAS)</f>
        <v>#REF!</v>
      </c>
      <c r="E6" s="171" t="e">
        <f>COUNTIFS([2]!Tabla1[Tipo de Procedimiento],        Tabla210[[#Headers],[CE]],                [2]!Tabla1[Secretaria (o)],          ANALISTAS)</f>
        <v>#REF!</v>
      </c>
      <c r="F6" s="171" t="e">
        <f>COUNTIFS([2]!Tabla1[Tipo de Procedimiento],        Tabla210[[#Headers],[CLC]],                [2]!Tabla1[Secretaria (o)],          ANALISTAS)</f>
        <v>#REF!</v>
      </c>
      <c r="G6" s="171" t="e">
        <f>COUNTIFS([2]!Tabla1[Tipo de Procedimiento],        Tabla210[[#Headers],[COTBS]],                [2]!Tabla1[Secretaria (o)],          ANALISTAS)</f>
        <v>#REF!</v>
      </c>
      <c r="H6" s="171" t="e">
        <f>COUNTIFS([2]!Tabla1[Tipo de Procedimiento],        Tabla210[[#Headers],[COTOB]],                [2]!Tabla1[Secretaria (o)],          ANALISTAS)</f>
        <v>#REF!</v>
      </c>
      <c r="I6" s="171" t="e">
        <f>COUNTIFS([2]!Tabla1[Tipo de Procedimiento],        Tabla210[[#Headers],[FIN]],                [2]!Tabla1[Secretaria (o)],          ANALISTAS)</f>
        <v>#REF!</v>
      </c>
      <c r="J6" s="171" t="e">
        <f>COUNTIFS([2]!Tabla1[Tipo de Procedimiento],        Tabla210[[#Headers],[IC]],                [2]!Tabla1[Secretaria (o)],          ANALISTAS)</f>
        <v>#REF!</v>
      </c>
      <c r="K6" s="171" t="e">
        <f>COUNTIFS([2]!Tabla1[Tipo de Procedimiento],        Tabla210[[#Headers],[INM]],                [2]!Tabla1[Secretaria (o)],          ANALISTAS)</f>
        <v>#REF!</v>
      </c>
      <c r="L6" s="81" t="e">
        <f>COUNTIFS([2]!Tabla1[Tipo de Procedimiento],        Tabla210[[#Headers],[LICBS]],                [2]!Tabla1[Secretaria (o)],          ANALISTAS)</f>
        <v>#REF!</v>
      </c>
      <c r="M6" s="81" t="e">
        <f>COUNTIFS([2]!Tabla1[Tipo de Procedimiento],        Tabla210[[#Headers],[LICOB]],                [2]!Tabla1[Secretaria (o)],          ANALISTAS)</f>
        <v>#REF!</v>
      </c>
      <c r="N6" s="81" t="e">
        <f>COUNTIFS([2]!Tabla1[Tipo de Procedimiento],        Tabla210[[#Headers],[LICSE]],                [2]!Tabla1[Secretaria (o)],          ANALISTAS)</f>
        <v>#REF!</v>
      </c>
      <c r="O6" s="81" t="e">
        <f>COUNTIFS([2]!Tabla1[Tipo de Procedimiento],        Tabla210[[#Headers],[MCBS]],                [2]!Tabla1[Secretaria (o)],          ANALISTAS)</f>
        <v>#REF!</v>
      </c>
      <c r="P6" s="81" t="e">
        <f>COUNTIFS([2]!Tabla1[Tipo de Procedimiento],        Tabla210[[#Headers],[MCOB]],                [2]!Tabla1[Secretaria (o)],          ANALISTAS)</f>
        <v>#REF!</v>
      </c>
      <c r="Q6" s="81" t="e">
        <f>COUNTIFS([2]!Tabla1[Tipo de Procedimiento],        Tabla210[[#Headers],[RES]],                [2]!Tabla1[Secretaria (o)],          ANALISTAS)</f>
        <v>#REF!</v>
      </c>
      <c r="R6" s="81" t="e">
        <f>COUNTIFS([2]!Tabla1[Tipo de Procedimiento],        Tabla210[[#Headers],[SIE]],                [2]!Tabla1[Secretaria (o)],          ANALISTAS)</f>
        <v>#REF!</v>
      </c>
      <c r="S6" s="81" t="e">
        <f>COUNTIFS([2]!Tabla1[Tipo de Procedimiento],        Tabla210[[#Headers],[SIE y CE]],                [2]!Tabla1[Secretaria (o)],          ANALISTAS)</f>
        <v>#REF!</v>
      </c>
      <c r="T6" s="172" t="e">
        <f>SUM(Tabla210[[#This Row],[BID]:[SIE y CE]])</f>
        <v>#REF!</v>
      </c>
      <c r="U6" t="e">
        <f>+Tabla210[[#This Row],[TOTAL]]-Tabla210[[#This Row],[IC]]</f>
        <v>#REF!</v>
      </c>
    </row>
    <row r="7" spans="1:23" x14ac:dyDescent="0.25">
      <c r="A7" s="178" t="s">
        <v>1010</v>
      </c>
      <c r="B7" s="174" t="e">
        <f>COUNTIFS([2]!Tabla1[Tipo de Procedimiento],        Tabla210[[#Headers],[BID]],                [2]!Tabla1[Secretaria (o)],          ANALISTAS)</f>
        <v>#REF!</v>
      </c>
      <c r="C7" s="174" t="e">
        <f>COUNTIFS([2]!Tabla1[Tipo de Procedimiento],        Tabla210[[#Headers],[CCP]],                [2]!Tabla1[Secretaria (o)],          ANALISTAS)</f>
        <v>#REF!</v>
      </c>
      <c r="D7" s="174" t="e">
        <f>COUNTIFS([2]!Tabla1[Tipo de Procedimiento],        Tabla210[[#Headers],[CDC]],                [2]!Tabla1[Secretaria (o)],          ANALISTAS)</f>
        <v>#REF!</v>
      </c>
      <c r="E7" s="174" t="e">
        <f>COUNTIFS([2]!Tabla1[Tipo de Procedimiento],        Tabla210[[#Headers],[CE]],                [2]!Tabla1[Secretaria (o)],          ANALISTAS)</f>
        <v>#REF!</v>
      </c>
      <c r="F7" s="174" t="e">
        <f>COUNTIFS([2]!Tabla1[Tipo de Procedimiento],        Tabla210[[#Headers],[CLC]],                [2]!Tabla1[Secretaria (o)],          ANALISTAS)</f>
        <v>#REF!</v>
      </c>
      <c r="G7" s="174" t="e">
        <f>COUNTIFS([2]!Tabla1[Tipo de Procedimiento],        Tabla210[[#Headers],[COTBS]],                [2]!Tabla1[Secretaria (o)],          ANALISTAS)</f>
        <v>#REF!</v>
      </c>
      <c r="H7" s="174" t="e">
        <f>COUNTIFS([2]!Tabla1[Tipo de Procedimiento],        Tabla210[[#Headers],[COTOB]],                [2]!Tabla1[Secretaria (o)],          ANALISTAS)</f>
        <v>#REF!</v>
      </c>
      <c r="I7" s="174" t="e">
        <f>COUNTIFS([2]!Tabla1[Tipo de Procedimiento],        Tabla210[[#Headers],[FIN]],                [2]!Tabla1[Secretaria (o)],          ANALISTAS)</f>
        <v>#REF!</v>
      </c>
      <c r="J7" s="174" t="e">
        <f>COUNTIFS([2]!Tabla1[Tipo de Procedimiento],        Tabla210[[#Headers],[IC]],                [2]!Tabla1[Secretaria (o)],          ANALISTAS)</f>
        <v>#REF!</v>
      </c>
      <c r="K7" s="174" t="e">
        <f>COUNTIFS([2]!Tabla1[Tipo de Procedimiento],        Tabla210[[#Headers],[INM]],                [2]!Tabla1[Secretaria (o)],          ANALISTAS)</f>
        <v>#REF!</v>
      </c>
      <c r="L7" s="176" t="e">
        <f>COUNTIFS([2]!Tabla1[Tipo de Procedimiento],        Tabla210[[#Headers],[LICBS]],                [2]!Tabla1[Secretaria (o)],          ANALISTAS)</f>
        <v>#REF!</v>
      </c>
      <c r="M7" s="176" t="e">
        <f>COUNTIFS([2]!Tabla1[Tipo de Procedimiento],        Tabla210[[#Headers],[LICOB]],                [2]!Tabla1[Secretaria (o)],          ANALISTAS)</f>
        <v>#REF!</v>
      </c>
      <c r="N7" s="176" t="e">
        <f>COUNTIFS([2]!Tabla1[Tipo de Procedimiento],        Tabla210[[#Headers],[LICSE]],                [2]!Tabla1[Secretaria (o)],          ANALISTAS)</f>
        <v>#REF!</v>
      </c>
      <c r="O7" s="176" t="e">
        <f>COUNTIFS([2]!Tabla1[Tipo de Procedimiento],        Tabla210[[#Headers],[MCBS]],                [2]!Tabla1[Secretaria (o)],          ANALISTAS)</f>
        <v>#REF!</v>
      </c>
      <c r="P7" s="176" t="e">
        <f>COUNTIFS([2]!Tabla1[Tipo de Procedimiento],        Tabla210[[#Headers],[MCOB]],                [2]!Tabla1[Secretaria (o)],          ANALISTAS)</f>
        <v>#REF!</v>
      </c>
      <c r="Q7" s="176" t="e">
        <f>COUNTIFS([2]!Tabla1[Tipo de Procedimiento],        Tabla210[[#Headers],[RES]],                [2]!Tabla1[Secretaria (o)],          ANALISTAS)</f>
        <v>#REF!</v>
      </c>
      <c r="R7" s="176" t="e">
        <f>COUNTIFS([2]!Tabla1[Tipo de Procedimiento],        Tabla210[[#Headers],[SIE]],                [2]!Tabla1[Secretaria (o)],          ANALISTAS)</f>
        <v>#REF!</v>
      </c>
      <c r="S7" s="176" t="e">
        <f>COUNTIFS([2]!Tabla1[Tipo de Procedimiento],        Tabla210[[#Headers],[SIE y CE]],                [2]!Tabla1[Secretaria (o)],          ANALISTAS)</f>
        <v>#REF!</v>
      </c>
      <c r="T7" s="177" t="e">
        <f>SUM(Tabla210[[#This Row],[BID]:[SIE y CE]])</f>
        <v>#REF!</v>
      </c>
      <c r="U7" t="e">
        <f>+Tabla210[[#This Row],[TOTAL]]-Tabla210[[#This Row],[IC]]</f>
        <v>#REF!</v>
      </c>
    </row>
    <row r="8" spans="1:23" x14ac:dyDescent="0.25">
      <c r="A8" s="71" t="s">
        <v>1011</v>
      </c>
      <c r="B8" s="171" t="e">
        <f>COUNTIFS([2]!Tabla1[Tipo de Procedimiento],        Tabla210[[#Headers],[BID]],                [2]!Tabla1[Secretaria (o)],          ANALISTAS)</f>
        <v>#REF!</v>
      </c>
      <c r="C8" s="171" t="e">
        <f>COUNTIFS([2]!Tabla1[Tipo de Procedimiento],        Tabla210[[#Headers],[CCP]],                [2]!Tabla1[Secretaria (o)],          ANALISTAS)</f>
        <v>#REF!</v>
      </c>
      <c r="D8" s="171" t="e">
        <f>COUNTIFS([2]!Tabla1[Tipo de Procedimiento],        Tabla210[[#Headers],[CDC]],                [2]!Tabla1[Secretaria (o)],          ANALISTAS)</f>
        <v>#REF!</v>
      </c>
      <c r="E8" s="171" t="e">
        <f>COUNTIFS([2]!Tabla1[Tipo de Procedimiento],        Tabla210[[#Headers],[CE]],                [2]!Tabla1[Secretaria (o)],          ANALISTAS)</f>
        <v>#REF!</v>
      </c>
      <c r="F8" s="171" t="e">
        <f>COUNTIFS([2]!Tabla1[Tipo de Procedimiento],        Tabla210[[#Headers],[CLC]],                [2]!Tabla1[Secretaria (o)],          ANALISTAS)</f>
        <v>#REF!</v>
      </c>
      <c r="G8" s="171" t="e">
        <f>COUNTIFS([2]!Tabla1[Tipo de Procedimiento],        Tabla210[[#Headers],[COTBS]],                [2]!Tabla1[Secretaria (o)],          ANALISTAS)</f>
        <v>#REF!</v>
      </c>
      <c r="H8" s="171" t="e">
        <f>COUNTIFS([2]!Tabla1[Tipo de Procedimiento],        Tabla210[[#Headers],[COTOB]],                [2]!Tabla1[Secretaria (o)],          ANALISTAS)</f>
        <v>#REF!</v>
      </c>
      <c r="I8" s="171" t="e">
        <f>COUNTIFS([2]!Tabla1[Tipo de Procedimiento],        Tabla210[[#Headers],[FIN]],                [2]!Tabla1[Secretaria (o)],          ANALISTAS)</f>
        <v>#REF!</v>
      </c>
      <c r="J8" s="171" t="e">
        <f>COUNTIFS([2]!Tabla1[Tipo de Procedimiento],        Tabla210[[#Headers],[IC]],                [2]!Tabla1[Secretaria (o)],          ANALISTAS)</f>
        <v>#REF!</v>
      </c>
      <c r="K8" s="171" t="e">
        <f>COUNTIFS([2]!Tabla1[Tipo de Procedimiento],        Tabla210[[#Headers],[INM]],                [2]!Tabla1[Secretaria (o)],          ANALISTAS)</f>
        <v>#REF!</v>
      </c>
      <c r="L8" s="81" t="e">
        <f>COUNTIFS([2]!Tabla1[Tipo de Procedimiento],        Tabla210[[#Headers],[LICBS]],                [2]!Tabla1[Secretaria (o)],          ANALISTAS)</f>
        <v>#REF!</v>
      </c>
      <c r="M8" s="81" t="e">
        <f>COUNTIFS([2]!Tabla1[Tipo de Procedimiento],        Tabla210[[#Headers],[LICOB]],                [2]!Tabla1[Secretaria (o)],          ANALISTAS)</f>
        <v>#REF!</v>
      </c>
      <c r="N8" s="81" t="e">
        <f>COUNTIFS([2]!Tabla1[Tipo de Procedimiento],        Tabla210[[#Headers],[LICSE]],                [2]!Tabla1[Secretaria (o)],          ANALISTAS)</f>
        <v>#REF!</v>
      </c>
      <c r="O8" s="81" t="e">
        <f>COUNTIFS([2]!Tabla1[Tipo de Procedimiento],        Tabla210[[#Headers],[MCBS]],                [2]!Tabla1[Secretaria (o)],          ANALISTAS)</f>
        <v>#REF!</v>
      </c>
      <c r="P8" s="81" t="e">
        <f>COUNTIFS([2]!Tabla1[Tipo de Procedimiento],        Tabla210[[#Headers],[MCOB]],                [2]!Tabla1[Secretaria (o)],          ANALISTAS)</f>
        <v>#REF!</v>
      </c>
      <c r="Q8" s="81" t="e">
        <f>COUNTIFS([2]!Tabla1[Tipo de Procedimiento],        Tabla210[[#Headers],[RES]],                [2]!Tabla1[Secretaria (o)],          ANALISTAS)</f>
        <v>#REF!</v>
      </c>
      <c r="R8" s="81" t="e">
        <f>COUNTIFS([2]!Tabla1[Tipo de Procedimiento],        Tabla210[[#Headers],[SIE]],                [2]!Tabla1[Secretaria (o)],          ANALISTAS)</f>
        <v>#REF!</v>
      </c>
      <c r="S8" s="81" t="e">
        <f>COUNTIFS([2]!Tabla1[Tipo de Procedimiento],        Tabla210[[#Headers],[SIE y CE]],                [2]!Tabla1[Secretaria (o)],          ANALISTAS)</f>
        <v>#REF!</v>
      </c>
      <c r="T8" s="172" t="e">
        <f>SUM(Tabla210[[#This Row],[BID]:[SIE y CE]])</f>
        <v>#REF!</v>
      </c>
      <c r="U8" t="e">
        <f>+Tabla210[[#This Row],[TOTAL]]-Tabla210[[#This Row],[IC]]</f>
        <v>#REF!</v>
      </c>
    </row>
    <row r="9" spans="1:23" x14ac:dyDescent="0.25">
      <c r="A9" s="71" t="s">
        <v>1012</v>
      </c>
      <c r="B9" s="171" t="e">
        <f>COUNTIFS([2]!Tabla1[Tipo de Procedimiento],        Tabla210[[#Headers],[BID]],                [2]!Tabla1[Secretaria (o)],          ANALISTAS)</f>
        <v>#REF!</v>
      </c>
      <c r="C9" s="171" t="e">
        <f>COUNTIFS([2]!Tabla1[Tipo de Procedimiento],        Tabla210[[#Headers],[CCP]],                [2]!Tabla1[Secretaria (o)],          ANALISTAS)</f>
        <v>#REF!</v>
      </c>
      <c r="D9" s="171" t="e">
        <f>COUNTIFS([2]!Tabla1[Tipo de Procedimiento],        Tabla210[[#Headers],[CDC]],                [2]!Tabla1[Secretaria (o)],          ANALISTAS)</f>
        <v>#REF!</v>
      </c>
      <c r="E9" s="171" t="e">
        <f>COUNTIFS([2]!Tabla1[Tipo de Procedimiento],        Tabla210[[#Headers],[CE]],                [2]!Tabla1[Secretaria (o)],          ANALISTAS)</f>
        <v>#REF!</v>
      </c>
      <c r="F9" s="171" t="e">
        <f>COUNTIFS([2]!Tabla1[Tipo de Procedimiento],        Tabla210[[#Headers],[CLC]],                [2]!Tabla1[Secretaria (o)],          ANALISTAS)</f>
        <v>#REF!</v>
      </c>
      <c r="G9" s="171" t="e">
        <f>COUNTIFS([2]!Tabla1[Tipo de Procedimiento],        Tabla210[[#Headers],[COTBS]],                [2]!Tabla1[Secretaria (o)],          ANALISTAS)</f>
        <v>#REF!</v>
      </c>
      <c r="H9" s="171" t="e">
        <f>COUNTIFS([2]!Tabla1[Tipo de Procedimiento],        Tabla210[[#Headers],[COTOB]],                [2]!Tabla1[Secretaria (o)],          ANALISTAS)</f>
        <v>#REF!</v>
      </c>
      <c r="I9" s="171" t="e">
        <f>COUNTIFS([2]!Tabla1[Tipo de Procedimiento],        Tabla210[[#Headers],[FIN]],                [2]!Tabla1[Secretaria (o)],          ANALISTAS)</f>
        <v>#REF!</v>
      </c>
      <c r="J9" s="171" t="e">
        <f>COUNTIFS([2]!Tabla1[Tipo de Procedimiento],        Tabla210[[#Headers],[IC]],                [2]!Tabla1[Secretaria (o)],          ANALISTAS)</f>
        <v>#REF!</v>
      </c>
      <c r="K9" s="171" t="e">
        <f>COUNTIFS([2]!Tabla1[Tipo de Procedimiento],        Tabla210[[#Headers],[INM]],                [2]!Tabla1[Secretaria (o)],          ANALISTAS)</f>
        <v>#REF!</v>
      </c>
      <c r="L9" s="81" t="e">
        <f>COUNTIFS([2]!Tabla1[Tipo de Procedimiento],        Tabla210[[#Headers],[LICBS]],                [2]!Tabla1[Secretaria (o)],          ANALISTAS)</f>
        <v>#REF!</v>
      </c>
      <c r="M9" s="81" t="e">
        <f>COUNTIFS([2]!Tabla1[Tipo de Procedimiento],        Tabla210[[#Headers],[LICOB]],                [2]!Tabla1[Secretaria (o)],          ANALISTAS)</f>
        <v>#REF!</v>
      </c>
      <c r="N9" s="81" t="e">
        <f>COUNTIFS([2]!Tabla1[Tipo de Procedimiento],        Tabla210[[#Headers],[LICSE]],                [2]!Tabla1[Secretaria (o)],          ANALISTAS)</f>
        <v>#REF!</v>
      </c>
      <c r="O9" s="81" t="e">
        <f>COUNTIFS([2]!Tabla1[Tipo de Procedimiento],        Tabla210[[#Headers],[MCBS]],                [2]!Tabla1[Secretaria (o)],          ANALISTAS)</f>
        <v>#REF!</v>
      </c>
      <c r="P9" s="81" t="e">
        <f>COUNTIFS([2]!Tabla1[Tipo de Procedimiento],        Tabla210[[#Headers],[MCOB]],                [2]!Tabla1[Secretaria (o)],          ANALISTAS)</f>
        <v>#REF!</v>
      </c>
      <c r="Q9" s="81" t="e">
        <f>COUNTIFS([2]!Tabla1[Tipo de Procedimiento],        Tabla210[[#Headers],[RES]],                [2]!Tabla1[Secretaria (o)],          ANALISTAS)</f>
        <v>#REF!</v>
      </c>
      <c r="R9" s="81" t="e">
        <f>COUNTIFS([2]!Tabla1[Tipo de Procedimiento],        Tabla210[[#Headers],[SIE]],                [2]!Tabla1[Secretaria (o)],          ANALISTAS)</f>
        <v>#REF!</v>
      </c>
      <c r="S9" s="81" t="e">
        <f>COUNTIFS([2]!Tabla1[Tipo de Procedimiento],        Tabla210[[#Headers],[SIE y CE]],                [2]!Tabla1[Secretaria (o)],          ANALISTAS)</f>
        <v>#REF!</v>
      </c>
      <c r="T9" s="172" t="e">
        <f>SUM(Tabla210[[#This Row],[BID]:[SIE y CE]])</f>
        <v>#REF!</v>
      </c>
      <c r="U9" t="e">
        <f>+Tabla210[[#This Row],[TOTAL]]-Tabla210[[#This Row],[IC]]</f>
        <v>#REF!</v>
      </c>
    </row>
    <row r="10" spans="1:23" x14ac:dyDescent="0.25">
      <c r="A10" s="71" t="s">
        <v>1013</v>
      </c>
      <c r="B10" s="171" t="e">
        <f>COUNTIFS([2]!Tabla1[Tipo de Procedimiento],        Tabla210[[#Headers],[BID]],                [2]!Tabla1[Secretaria (o)],          ANALISTAS)</f>
        <v>#REF!</v>
      </c>
      <c r="C10" s="171" t="e">
        <f>COUNTIFS([2]!Tabla1[Tipo de Procedimiento],        Tabla210[[#Headers],[CCP]],                [2]!Tabla1[Secretaria (o)],          ANALISTAS)</f>
        <v>#REF!</v>
      </c>
      <c r="D10" s="171" t="e">
        <f>COUNTIFS([2]!Tabla1[Tipo de Procedimiento],        Tabla210[[#Headers],[CDC]],                [2]!Tabla1[Secretaria (o)],          ANALISTAS)</f>
        <v>#REF!</v>
      </c>
      <c r="E10" s="171" t="e">
        <f>COUNTIFS([2]!Tabla1[Tipo de Procedimiento],        Tabla210[[#Headers],[CE]],                [2]!Tabla1[Secretaria (o)],          ANALISTAS)</f>
        <v>#REF!</v>
      </c>
      <c r="F10" s="171" t="e">
        <f>COUNTIFS([2]!Tabla1[Tipo de Procedimiento],        Tabla210[[#Headers],[CLC]],                [2]!Tabla1[Secretaria (o)],          ANALISTAS)</f>
        <v>#REF!</v>
      </c>
      <c r="G10" s="171" t="e">
        <f>COUNTIFS([2]!Tabla1[Tipo de Procedimiento],        Tabla210[[#Headers],[COTBS]],                [2]!Tabla1[Secretaria (o)],          ANALISTAS)</f>
        <v>#REF!</v>
      </c>
      <c r="H10" s="171" t="e">
        <f>COUNTIFS([2]!Tabla1[Tipo de Procedimiento],        Tabla210[[#Headers],[COTOB]],                [2]!Tabla1[Secretaria (o)],          ANALISTAS)</f>
        <v>#REF!</v>
      </c>
      <c r="I10" s="171" t="e">
        <f>COUNTIFS([2]!Tabla1[Tipo de Procedimiento],        Tabla210[[#Headers],[FIN]],                [2]!Tabla1[Secretaria (o)],          ANALISTAS)</f>
        <v>#REF!</v>
      </c>
      <c r="J10" s="171" t="e">
        <f>COUNTIFS([2]!Tabla1[Tipo de Procedimiento],        Tabla210[[#Headers],[IC]],                [2]!Tabla1[Secretaria (o)],          ANALISTAS)</f>
        <v>#REF!</v>
      </c>
      <c r="K10" s="171" t="e">
        <f>COUNTIFS([2]!Tabla1[Tipo de Procedimiento],        Tabla210[[#Headers],[INM]],                [2]!Tabla1[Secretaria (o)],          ANALISTAS)</f>
        <v>#REF!</v>
      </c>
      <c r="L10" s="81" t="e">
        <f>COUNTIFS([2]!Tabla1[Tipo de Procedimiento],        Tabla210[[#Headers],[LICBS]],                [2]!Tabla1[Secretaria (o)],          ANALISTAS)</f>
        <v>#REF!</v>
      </c>
      <c r="M10" s="81" t="e">
        <f>COUNTIFS([2]!Tabla1[Tipo de Procedimiento],        Tabla210[[#Headers],[LICOB]],                [2]!Tabla1[Secretaria (o)],          ANALISTAS)</f>
        <v>#REF!</v>
      </c>
      <c r="N10" s="81" t="e">
        <f>COUNTIFS([2]!Tabla1[Tipo de Procedimiento],        Tabla210[[#Headers],[LICSE]],                [2]!Tabla1[Secretaria (o)],          ANALISTAS)</f>
        <v>#REF!</v>
      </c>
      <c r="O10" s="81" t="e">
        <f>COUNTIFS([2]!Tabla1[Tipo de Procedimiento],        Tabla210[[#Headers],[MCBS]],                [2]!Tabla1[Secretaria (o)],          ANALISTAS)</f>
        <v>#REF!</v>
      </c>
      <c r="P10" s="81" t="e">
        <f>COUNTIFS([2]!Tabla1[Tipo de Procedimiento],        Tabla210[[#Headers],[MCOB]],                [2]!Tabla1[Secretaria (o)],          ANALISTAS)</f>
        <v>#REF!</v>
      </c>
      <c r="Q10" s="81" t="e">
        <f>COUNTIFS([2]!Tabla1[Tipo de Procedimiento],        Tabla210[[#Headers],[RES]],                [2]!Tabla1[Secretaria (o)],          ANALISTAS)</f>
        <v>#REF!</v>
      </c>
      <c r="R10" s="81" t="e">
        <f>COUNTIFS([2]!Tabla1[Tipo de Procedimiento],        Tabla210[[#Headers],[SIE]],                [2]!Tabla1[Secretaria (o)],          ANALISTAS)</f>
        <v>#REF!</v>
      </c>
      <c r="S10" s="81" t="e">
        <f>COUNTIFS([2]!Tabla1[Tipo de Procedimiento],        Tabla210[[#Headers],[SIE y CE]],                [2]!Tabla1[Secretaria (o)],          ANALISTAS)</f>
        <v>#REF!</v>
      </c>
      <c r="T10" s="172" t="e">
        <f>SUM(Tabla210[[#This Row],[BID]:[SIE y CE]])</f>
        <v>#REF!</v>
      </c>
      <c r="U10" t="e">
        <f>+Tabla210[[#This Row],[TOTAL]]-Tabla210[[#This Row],[IC]]</f>
        <v>#REF!</v>
      </c>
    </row>
    <row r="11" spans="1:23" x14ac:dyDescent="0.25">
      <c r="A11" s="71" t="s">
        <v>1014</v>
      </c>
      <c r="B11" s="171" t="e">
        <f>COUNTIFS([2]!Tabla1[Tipo de Procedimiento],        Tabla210[[#Headers],[BID]],                [2]!Tabla1[Secretaria (o)],          ANALISTAS)</f>
        <v>#REF!</v>
      </c>
      <c r="C11" s="171" t="e">
        <f>COUNTIFS([2]!Tabla1[Tipo de Procedimiento],        Tabla210[[#Headers],[CCP]],                [2]!Tabla1[Secretaria (o)],          ANALISTAS)</f>
        <v>#REF!</v>
      </c>
      <c r="D11" s="171" t="e">
        <f>COUNTIFS([2]!Tabla1[Tipo de Procedimiento],        Tabla210[[#Headers],[CDC]],                [2]!Tabla1[Secretaria (o)],          ANALISTAS)</f>
        <v>#REF!</v>
      </c>
      <c r="E11" s="171" t="e">
        <f>COUNTIFS([2]!Tabla1[Tipo de Procedimiento],        Tabla210[[#Headers],[CE]],                [2]!Tabla1[Secretaria (o)],          ANALISTAS)</f>
        <v>#REF!</v>
      </c>
      <c r="F11" s="171" t="e">
        <f>COUNTIFS([2]!Tabla1[Tipo de Procedimiento],        Tabla210[[#Headers],[CLC]],                [2]!Tabla1[Secretaria (o)],          ANALISTAS)</f>
        <v>#REF!</v>
      </c>
      <c r="G11" s="171" t="e">
        <f>COUNTIFS([2]!Tabla1[Tipo de Procedimiento],        Tabla210[[#Headers],[COTBS]],                [2]!Tabla1[Secretaria (o)],          ANALISTAS)</f>
        <v>#REF!</v>
      </c>
      <c r="H11" s="171" t="e">
        <f>COUNTIFS([2]!Tabla1[Tipo de Procedimiento],        Tabla210[[#Headers],[COTOB]],                [2]!Tabla1[Secretaria (o)],          ANALISTAS)</f>
        <v>#REF!</v>
      </c>
      <c r="I11" s="171" t="e">
        <f>COUNTIFS([2]!Tabla1[Tipo de Procedimiento],        Tabla210[[#Headers],[FIN]],                [2]!Tabla1[Secretaria (o)],          ANALISTAS)</f>
        <v>#REF!</v>
      </c>
      <c r="J11" s="171" t="e">
        <f>COUNTIFS([2]!Tabla1[Tipo de Procedimiento],        Tabla210[[#Headers],[IC]],                [2]!Tabla1[Secretaria (o)],          ANALISTAS)</f>
        <v>#REF!</v>
      </c>
      <c r="K11" s="171" t="e">
        <f>COUNTIFS([2]!Tabla1[Tipo de Procedimiento],        Tabla210[[#Headers],[INM]],                [2]!Tabla1[Secretaria (o)],          ANALISTAS)</f>
        <v>#REF!</v>
      </c>
      <c r="L11" s="81" t="e">
        <f>COUNTIFS([2]!Tabla1[Tipo de Procedimiento],        Tabla210[[#Headers],[LICBS]],                [2]!Tabla1[Secretaria (o)],          ANALISTAS)</f>
        <v>#REF!</v>
      </c>
      <c r="M11" s="81" t="e">
        <f>COUNTIFS([2]!Tabla1[Tipo de Procedimiento],        Tabla210[[#Headers],[LICOB]],                [2]!Tabla1[Secretaria (o)],          ANALISTAS)</f>
        <v>#REF!</v>
      </c>
      <c r="N11" s="81" t="e">
        <f>COUNTIFS([2]!Tabla1[Tipo de Procedimiento],        Tabla210[[#Headers],[LICSE]],                [2]!Tabla1[Secretaria (o)],          ANALISTAS)</f>
        <v>#REF!</v>
      </c>
      <c r="O11" s="81" t="e">
        <f>COUNTIFS([2]!Tabla1[Tipo de Procedimiento],        Tabla210[[#Headers],[MCBS]],                [2]!Tabla1[Secretaria (o)],          ANALISTAS)</f>
        <v>#REF!</v>
      </c>
      <c r="P11" s="81" t="e">
        <f>COUNTIFS([2]!Tabla1[Tipo de Procedimiento],        Tabla210[[#Headers],[MCOB]],                [2]!Tabla1[Secretaria (o)],          ANALISTAS)</f>
        <v>#REF!</v>
      </c>
      <c r="Q11" s="81" t="e">
        <f>COUNTIFS([2]!Tabla1[Tipo de Procedimiento],        Tabla210[[#Headers],[RES]],                [2]!Tabla1[Secretaria (o)],          ANALISTAS)</f>
        <v>#REF!</v>
      </c>
      <c r="R11" s="81" t="e">
        <f>COUNTIFS([2]!Tabla1[Tipo de Procedimiento],        Tabla210[[#Headers],[SIE]],                [2]!Tabla1[Secretaria (o)],          ANALISTAS)</f>
        <v>#REF!</v>
      </c>
      <c r="S11" s="81" t="e">
        <f>COUNTIFS([2]!Tabla1[Tipo de Procedimiento],        Tabla210[[#Headers],[SIE y CE]],                [2]!Tabla1[Secretaria (o)],          ANALISTAS)</f>
        <v>#REF!</v>
      </c>
      <c r="T11" s="172" t="e">
        <f>SUM(Tabla210[[#This Row],[BID]:[SIE y CE]])</f>
        <v>#REF!</v>
      </c>
      <c r="U11" s="179" t="e">
        <f>+Tabla210[[#This Row],[TOTAL]]-Tabla210[[#This Row],[IC]]</f>
        <v>#REF!</v>
      </c>
    </row>
    <row r="12" spans="1:23" x14ac:dyDescent="0.25">
      <c r="A12" s="71" t="s">
        <v>1015</v>
      </c>
      <c r="B12" s="171" t="e">
        <f>COUNTIFS([2]!Tabla1[Tipo de Procedimiento],        Tabla210[[#Headers],[BID]],                [2]!Tabla1[Secretaria (o)],          ANALISTAS)</f>
        <v>#REF!</v>
      </c>
      <c r="C12" s="171" t="e">
        <f>COUNTIFS([2]!Tabla1[Tipo de Procedimiento],        Tabla210[[#Headers],[CCP]],                [2]!Tabla1[Secretaria (o)],          ANALISTAS)</f>
        <v>#REF!</v>
      </c>
      <c r="D12" s="171" t="e">
        <f>COUNTIFS([2]!Tabla1[Tipo de Procedimiento],        Tabla210[[#Headers],[CDC]],                [2]!Tabla1[Secretaria (o)],          ANALISTAS)</f>
        <v>#REF!</v>
      </c>
      <c r="E12" s="171" t="e">
        <f>COUNTIFS([2]!Tabla1[Tipo de Procedimiento],        Tabla210[[#Headers],[CE]],                [2]!Tabla1[Secretaria (o)],          ANALISTAS)</f>
        <v>#REF!</v>
      </c>
      <c r="F12" s="171" t="e">
        <f>COUNTIFS([2]!Tabla1[Tipo de Procedimiento],        Tabla210[[#Headers],[CLC]],                [2]!Tabla1[Secretaria (o)],          ANALISTAS)</f>
        <v>#REF!</v>
      </c>
      <c r="G12" s="171" t="e">
        <f>COUNTIFS([2]!Tabla1[Tipo de Procedimiento],        Tabla210[[#Headers],[COTBS]],                [2]!Tabla1[Secretaria (o)],          ANALISTAS)</f>
        <v>#REF!</v>
      </c>
      <c r="H12" s="171" t="e">
        <f>COUNTIFS([2]!Tabla1[Tipo de Procedimiento],        Tabla210[[#Headers],[COTOB]],                [2]!Tabla1[Secretaria (o)],          ANALISTAS)</f>
        <v>#REF!</v>
      </c>
      <c r="I12" s="171" t="e">
        <f>COUNTIFS([2]!Tabla1[Tipo de Procedimiento],        Tabla210[[#Headers],[FIN]],                [2]!Tabla1[Secretaria (o)],          ANALISTAS)</f>
        <v>#REF!</v>
      </c>
      <c r="J12" s="171" t="e">
        <f>COUNTIFS([2]!Tabla1[Tipo de Procedimiento],        Tabla210[[#Headers],[IC]],                [2]!Tabla1[Secretaria (o)],          ANALISTAS)</f>
        <v>#REF!</v>
      </c>
      <c r="K12" s="171" t="e">
        <f>COUNTIFS([2]!Tabla1[Tipo de Procedimiento],        Tabla210[[#Headers],[INM]],                [2]!Tabla1[Secretaria (o)],          ANALISTAS)</f>
        <v>#REF!</v>
      </c>
      <c r="L12" s="81" t="e">
        <f>COUNTIFS([2]!Tabla1[Tipo de Procedimiento],        Tabla210[[#Headers],[LICBS]],                [2]!Tabla1[Secretaria (o)],          ANALISTAS)</f>
        <v>#REF!</v>
      </c>
      <c r="M12" s="81" t="e">
        <f>COUNTIFS([2]!Tabla1[Tipo de Procedimiento],        Tabla210[[#Headers],[LICOB]],                [2]!Tabla1[Secretaria (o)],          ANALISTAS)</f>
        <v>#REF!</v>
      </c>
      <c r="N12" s="81" t="e">
        <f>COUNTIFS([2]!Tabla1[Tipo de Procedimiento],        Tabla210[[#Headers],[LICSE]],                [2]!Tabla1[Secretaria (o)],          ANALISTAS)</f>
        <v>#REF!</v>
      </c>
      <c r="O12" s="81" t="e">
        <f>COUNTIFS([2]!Tabla1[Tipo de Procedimiento],        Tabla210[[#Headers],[MCBS]],                [2]!Tabla1[Secretaria (o)],          ANALISTAS)</f>
        <v>#REF!</v>
      </c>
      <c r="P12" s="81" t="e">
        <f>COUNTIFS([2]!Tabla1[Tipo de Procedimiento],        Tabla210[[#Headers],[MCOB]],                [2]!Tabla1[Secretaria (o)],          ANALISTAS)</f>
        <v>#REF!</v>
      </c>
      <c r="Q12" s="81" t="e">
        <f>COUNTIFS([2]!Tabla1[Tipo de Procedimiento],        Tabla210[[#Headers],[RES]],                [2]!Tabla1[Secretaria (o)],          ANALISTAS)</f>
        <v>#REF!</v>
      </c>
      <c r="R12" s="81" t="e">
        <f>COUNTIFS([2]!Tabla1[Tipo de Procedimiento],        Tabla210[[#Headers],[SIE]],                [2]!Tabla1[Secretaria (o)],          ANALISTAS)</f>
        <v>#REF!</v>
      </c>
      <c r="S12" s="81" t="e">
        <f>COUNTIFS([2]!Tabla1[Tipo de Procedimiento],        Tabla210[[#Headers],[SIE y CE]],                [2]!Tabla1[Secretaria (o)],          ANALISTAS)</f>
        <v>#REF!</v>
      </c>
      <c r="T12" s="172" t="e">
        <f>SUM(Tabla210[[#This Row],[BID]:[SIE y CE]])</f>
        <v>#REF!</v>
      </c>
      <c r="U12" t="e">
        <f>+Tabla210[[#This Row],[TOTAL]]-Tabla210[[#This Row],[IC]]</f>
        <v>#REF!</v>
      </c>
    </row>
    <row r="13" spans="1:23" x14ac:dyDescent="0.25">
      <c r="A13" s="71" t="s">
        <v>1016</v>
      </c>
      <c r="B13" s="171" t="e">
        <f>COUNTIFS([2]!Tabla1[Tipo de Procedimiento],        Tabla210[[#Headers],[BID]],                [2]!Tabla1[Secretaria (o)],          ANALISTAS)</f>
        <v>#REF!</v>
      </c>
      <c r="C13" s="171" t="e">
        <f>COUNTIFS([2]!Tabla1[Tipo de Procedimiento],        Tabla210[[#Headers],[CCP]],                [2]!Tabla1[Secretaria (o)],          ANALISTAS)</f>
        <v>#REF!</v>
      </c>
      <c r="D13" s="171" t="e">
        <f>COUNTIFS([2]!Tabla1[Tipo de Procedimiento],        Tabla210[[#Headers],[CDC]],                [2]!Tabla1[Secretaria (o)],          ANALISTAS)</f>
        <v>#REF!</v>
      </c>
      <c r="E13" s="171" t="e">
        <f>COUNTIFS([2]!Tabla1[Tipo de Procedimiento],        Tabla210[[#Headers],[CE]],                [2]!Tabla1[Secretaria (o)],          ANALISTAS)</f>
        <v>#REF!</v>
      </c>
      <c r="F13" s="171" t="e">
        <f>COUNTIFS([2]!Tabla1[Tipo de Procedimiento],        Tabla210[[#Headers],[CLC]],                [2]!Tabla1[Secretaria (o)],          ANALISTAS)</f>
        <v>#REF!</v>
      </c>
      <c r="G13" s="171" t="e">
        <f>COUNTIFS([2]!Tabla1[Tipo de Procedimiento],        Tabla210[[#Headers],[COTBS]],                [2]!Tabla1[Secretaria (o)],          ANALISTAS)</f>
        <v>#REF!</v>
      </c>
      <c r="H13" s="171" t="e">
        <f>COUNTIFS([2]!Tabla1[Tipo de Procedimiento],        Tabla210[[#Headers],[COTOB]],                [2]!Tabla1[Secretaria (o)],          ANALISTAS)</f>
        <v>#REF!</v>
      </c>
      <c r="I13" s="171" t="e">
        <f>COUNTIFS([2]!Tabla1[Tipo de Procedimiento],        Tabla210[[#Headers],[FIN]],                [2]!Tabla1[Secretaria (o)],          ANALISTAS)</f>
        <v>#REF!</v>
      </c>
      <c r="J13" s="171" t="e">
        <f>COUNTIFS([2]!Tabla1[Tipo de Procedimiento],        Tabla210[[#Headers],[IC]],                [2]!Tabla1[Secretaria (o)],          ANALISTAS)</f>
        <v>#REF!</v>
      </c>
      <c r="K13" s="171" t="e">
        <f>COUNTIFS([2]!Tabla1[Tipo de Procedimiento],        Tabla210[[#Headers],[INM]],                [2]!Tabla1[Secretaria (o)],          ANALISTAS)</f>
        <v>#REF!</v>
      </c>
      <c r="L13" s="81" t="e">
        <f>COUNTIFS([2]!Tabla1[Tipo de Procedimiento],        Tabla210[[#Headers],[LICBS]],                [2]!Tabla1[Secretaria (o)],          ANALISTAS)</f>
        <v>#REF!</v>
      </c>
      <c r="M13" s="81" t="e">
        <f>COUNTIFS([2]!Tabla1[Tipo de Procedimiento],        Tabla210[[#Headers],[LICOB]],                [2]!Tabla1[Secretaria (o)],          ANALISTAS)</f>
        <v>#REF!</v>
      </c>
      <c r="N13" s="81" t="e">
        <f>COUNTIFS([2]!Tabla1[Tipo de Procedimiento],        Tabla210[[#Headers],[LICSE]],                [2]!Tabla1[Secretaria (o)],          ANALISTAS)</f>
        <v>#REF!</v>
      </c>
      <c r="O13" s="81" t="e">
        <f>COUNTIFS([2]!Tabla1[Tipo de Procedimiento],        Tabla210[[#Headers],[MCBS]],                [2]!Tabla1[Secretaria (o)],          ANALISTAS)</f>
        <v>#REF!</v>
      </c>
      <c r="P13" s="81" t="e">
        <f>COUNTIFS([2]!Tabla1[Tipo de Procedimiento],        Tabla210[[#Headers],[MCOB]],                [2]!Tabla1[Secretaria (o)],          ANALISTAS)</f>
        <v>#REF!</v>
      </c>
      <c r="Q13" s="81" t="e">
        <f>COUNTIFS([2]!Tabla1[Tipo de Procedimiento],        Tabla210[[#Headers],[RES]],                [2]!Tabla1[Secretaria (o)],          ANALISTAS)</f>
        <v>#REF!</v>
      </c>
      <c r="R13" s="81" t="e">
        <f>COUNTIFS([2]!Tabla1[Tipo de Procedimiento],        Tabla210[[#Headers],[SIE]],                [2]!Tabla1[Secretaria (o)],          ANALISTAS)</f>
        <v>#REF!</v>
      </c>
      <c r="S13" s="81" t="e">
        <f>COUNTIFS([2]!Tabla1[Tipo de Procedimiento],        Tabla210[[#Headers],[SIE y CE]],                [2]!Tabla1[Secretaria (o)],          ANALISTAS)</f>
        <v>#REF!</v>
      </c>
      <c r="T13" s="172" t="e">
        <f>SUM(Tabla210[[#This Row],[BID]:[SIE y CE]])</f>
        <v>#REF!</v>
      </c>
      <c r="U13" t="e">
        <f>+Tabla210[[#This Row],[TOTAL]]-Tabla210[[#This Row],[IC]]</f>
        <v>#REF!</v>
      </c>
    </row>
    <row r="14" spans="1:23" x14ac:dyDescent="0.25">
      <c r="A14" s="71" t="s">
        <v>1017</v>
      </c>
      <c r="B14" s="171" t="e">
        <f>COUNTIFS([2]!Tabla1[Tipo de Procedimiento],        Tabla210[[#Headers],[BID]],                [2]!Tabla1[Secretaria (o)],          ANALISTAS)</f>
        <v>#REF!</v>
      </c>
      <c r="C14" s="171" t="e">
        <f>COUNTIFS([2]!Tabla1[Tipo de Procedimiento],        Tabla210[[#Headers],[CCP]],                [2]!Tabla1[Secretaria (o)],          ANALISTAS)</f>
        <v>#REF!</v>
      </c>
      <c r="D14" s="171" t="e">
        <f>COUNTIFS([2]!Tabla1[Tipo de Procedimiento],        Tabla210[[#Headers],[CDC]],                [2]!Tabla1[Secretaria (o)],          ANALISTAS)</f>
        <v>#REF!</v>
      </c>
      <c r="E14" s="171" t="e">
        <f>COUNTIFS([2]!Tabla1[Tipo de Procedimiento],        Tabla210[[#Headers],[CE]],                [2]!Tabla1[Secretaria (o)],          ANALISTAS)</f>
        <v>#REF!</v>
      </c>
      <c r="F14" s="171" t="e">
        <f>COUNTIFS([2]!Tabla1[Tipo de Procedimiento],        Tabla210[[#Headers],[CLC]],                [2]!Tabla1[Secretaria (o)],          ANALISTAS)</f>
        <v>#REF!</v>
      </c>
      <c r="G14" s="171" t="e">
        <f>COUNTIFS([2]!Tabla1[Tipo de Procedimiento],        Tabla210[[#Headers],[COTBS]],                [2]!Tabla1[Secretaria (o)],          ANALISTAS)</f>
        <v>#REF!</v>
      </c>
      <c r="H14" s="171" t="e">
        <f>COUNTIFS([2]!Tabla1[Tipo de Procedimiento],        Tabla210[[#Headers],[COTOB]],                [2]!Tabla1[Secretaria (o)],          ANALISTAS)</f>
        <v>#REF!</v>
      </c>
      <c r="I14" s="171" t="e">
        <f>COUNTIFS([2]!Tabla1[Tipo de Procedimiento],        Tabla210[[#Headers],[FIN]],                [2]!Tabla1[Secretaria (o)],          ANALISTAS)</f>
        <v>#REF!</v>
      </c>
      <c r="J14" s="171" t="e">
        <f>COUNTIFS([2]!Tabla1[Tipo de Procedimiento],        Tabla210[[#Headers],[IC]],                [2]!Tabla1[Secretaria (o)],          ANALISTAS)</f>
        <v>#REF!</v>
      </c>
      <c r="K14" s="171" t="e">
        <f>COUNTIFS([2]!Tabla1[Tipo de Procedimiento],        Tabla210[[#Headers],[INM]],                [2]!Tabla1[Secretaria (o)],          ANALISTAS)</f>
        <v>#REF!</v>
      </c>
      <c r="L14" s="81" t="e">
        <f>COUNTIFS([2]!Tabla1[Tipo de Procedimiento],        Tabla210[[#Headers],[LICBS]],                [2]!Tabla1[Secretaria (o)],          ANALISTAS)</f>
        <v>#REF!</v>
      </c>
      <c r="M14" s="81" t="e">
        <f>COUNTIFS([2]!Tabla1[Tipo de Procedimiento],        Tabla210[[#Headers],[LICOB]],                [2]!Tabla1[Secretaria (o)],          ANALISTAS)</f>
        <v>#REF!</v>
      </c>
      <c r="N14" s="81" t="e">
        <f>COUNTIFS([2]!Tabla1[Tipo de Procedimiento],        Tabla210[[#Headers],[LICSE]],                [2]!Tabla1[Secretaria (o)],          ANALISTAS)</f>
        <v>#REF!</v>
      </c>
      <c r="O14" s="81" t="e">
        <f>COUNTIFS([2]!Tabla1[Tipo de Procedimiento],        Tabla210[[#Headers],[MCBS]],                [2]!Tabla1[Secretaria (o)],          ANALISTAS)</f>
        <v>#REF!</v>
      </c>
      <c r="P14" s="81" t="e">
        <f>COUNTIFS([2]!Tabla1[Tipo de Procedimiento],        Tabla210[[#Headers],[MCOB]],                [2]!Tabla1[Secretaria (o)],          ANALISTAS)</f>
        <v>#REF!</v>
      </c>
      <c r="Q14" s="81" t="e">
        <f>COUNTIFS([2]!Tabla1[Tipo de Procedimiento],        Tabla210[[#Headers],[RES]],                [2]!Tabla1[Secretaria (o)],          ANALISTAS)</f>
        <v>#REF!</v>
      </c>
      <c r="R14" s="81" t="e">
        <f>COUNTIFS([2]!Tabla1[Tipo de Procedimiento],        Tabla210[[#Headers],[SIE]],                [2]!Tabla1[Secretaria (o)],          ANALISTAS)</f>
        <v>#REF!</v>
      </c>
      <c r="S14" s="81" t="e">
        <f>COUNTIFS([2]!Tabla1[Tipo de Procedimiento],        Tabla210[[#Headers],[SIE y CE]],                [2]!Tabla1[Secretaria (o)],          ANALISTAS)</f>
        <v>#REF!</v>
      </c>
      <c r="T14" s="172" t="e">
        <f>SUM(Tabla210[[#This Row],[BID]:[SIE y CE]])</f>
        <v>#REF!</v>
      </c>
      <c r="U14" t="e">
        <f>+Tabla210[[#This Row],[TOTAL]]-Tabla210[[#This Row],[IC]]</f>
        <v>#REF!</v>
      </c>
    </row>
    <row r="15" spans="1:23" x14ac:dyDescent="0.25">
      <c r="A15" s="71" t="s">
        <v>1018</v>
      </c>
      <c r="B15" s="171" t="e">
        <f>COUNTIFS([2]!Tabla1[Tipo de Procedimiento],        Tabla210[[#Headers],[BID]],                [2]!Tabla1[Secretaria (o)],          ANALISTAS)</f>
        <v>#REF!</v>
      </c>
      <c r="C15" s="171" t="e">
        <f>COUNTIFS([2]!Tabla1[Tipo de Procedimiento],        Tabla210[[#Headers],[CCP]],                [2]!Tabla1[Secretaria (o)],          ANALISTAS)</f>
        <v>#REF!</v>
      </c>
      <c r="D15" s="171" t="e">
        <f>COUNTIFS([2]!Tabla1[Tipo de Procedimiento],        Tabla210[[#Headers],[CDC]],                [2]!Tabla1[Secretaria (o)],          ANALISTAS)</f>
        <v>#REF!</v>
      </c>
      <c r="E15" s="171" t="e">
        <f>COUNTIFS([2]!Tabla1[Tipo de Procedimiento],        Tabla210[[#Headers],[CE]],                [2]!Tabla1[Secretaria (o)],          ANALISTAS)</f>
        <v>#REF!</v>
      </c>
      <c r="F15" s="171" t="e">
        <f>COUNTIFS([2]!Tabla1[Tipo de Procedimiento],        Tabla210[[#Headers],[CLC]],                [2]!Tabla1[Secretaria (o)],          ANALISTAS)</f>
        <v>#REF!</v>
      </c>
      <c r="G15" s="171" t="e">
        <f>COUNTIFS([2]!Tabla1[Tipo de Procedimiento],        Tabla210[[#Headers],[COTBS]],                [2]!Tabla1[Secretaria (o)],          ANALISTAS)</f>
        <v>#REF!</v>
      </c>
      <c r="H15" s="171" t="e">
        <f>COUNTIFS([2]!Tabla1[Tipo de Procedimiento],        Tabla210[[#Headers],[COTOB]],                [2]!Tabla1[Secretaria (o)],          ANALISTAS)</f>
        <v>#REF!</v>
      </c>
      <c r="I15" s="171" t="e">
        <f>COUNTIFS([2]!Tabla1[Tipo de Procedimiento],        Tabla210[[#Headers],[FIN]],                [2]!Tabla1[Secretaria (o)],          ANALISTAS)</f>
        <v>#REF!</v>
      </c>
      <c r="J15" s="171" t="e">
        <f>COUNTIFS([2]!Tabla1[Tipo de Procedimiento],        Tabla210[[#Headers],[IC]],                [2]!Tabla1[Secretaria (o)],          ANALISTAS)</f>
        <v>#REF!</v>
      </c>
      <c r="K15" s="171" t="e">
        <f>COUNTIFS([2]!Tabla1[Tipo de Procedimiento],        Tabla210[[#Headers],[INM]],                [2]!Tabla1[Secretaria (o)],          ANALISTAS)</f>
        <v>#REF!</v>
      </c>
      <c r="L15" s="81" t="e">
        <f>COUNTIFS([2]!Tabla1[Tipo de Procedimiento],        Tabla210[[#Headers],[LICBS]],                [2]!Tabla1[Secretaria (o)],          ANALISTAS)</f>
        <v>#REF!</v>
      </c>
      <c r="M15" s="81" t="e">
        <f>COUNTIFS([2]!Tabla1[Tipo de Procedimiento],        Tabla210[[#Headers],[LICOB]],                [2]!Tabla1[Secretaria (o)],          ANALISTAS)</f>
        <v>#REF!</v>
      </c>
      <c r="N15" s="81" t="e">
        <f>COUNTIFS([2]!Tabla1[Tipo de Procedimiento],        Tabla210[[#Headers],[LICSE]],                [2]!Tabla1[Secretaria (o)],          ANALISTAS)</f>
        <v>#REF!</v>
      </c>
      <c r="O15" s="81" t="e">
        <f>COUNTIFS([2]!Tabla1[Tipo de Procedimiento],        Tabla210[[#Headers],[MCBS]],                [2]!Tabla1[Secretaria (o)],          ANALISTAS)</f>
        <v>#REF!</v>
      </c>
      <c r="P15" s="81" t="e">
        <f>COUNTIFS([2]!Tabla1[Tipo de Procedimiento],        Tabla210[[#Headers],[MCOB]],                [2]!Tabla1[Secretaria (o)],          ANALISTAS)</f>
        <v>#REF!</v>
      </c>
      <c r="Q15" s="81" t="e">
        <f>COUNTIFS([2]!Tabla1[Tipo de Procedimiento],        Tabla210[[#Headers],[RES]],                [2]!Tabla1[Secretaria (o)],          ANALISTAS)</f>
        <v>#REF!</v>
      </c>
      <c r="R15" s="81" t="e">
        <f>COUNTIFS([2]!Tabla1[Tipo de Procedimiento],        Tabla210[[#Headers],[SIE]],                [2]!Tabla1[Secretaria (o)],          ANALISTAS)</f>
        <v>#REF!</v>
      </c>
      <c r="S15" s="81" t="e">
        <f>COUNTIFS([2]!Tabla1[Tipo de Procedimiento],        Tabla210[[#Headers],[SIE y CE]],                [2]!Tabla1[Secretaria (o)],          ANALISTAS)</f>
        <v>#REF!</v>
      </c>
      <c r="T15" s="172" t="e">
        <f>SUM(Tabla210[[#This Row],[BID]:[SIE y CE]])</f>
        <v>#REF!</v>
      </c>
      <c r="U15" t="e">
        <f>+Tabla210[[#This Row],[TOTAL]]-Tabla210[[#This Row],[IC]]</f>
        <v>#REF!</v>
      </c>
    </row>
    <row r="16" spans="1:23" x14ac:dyDescent="0.25">
      <c r="A16" s="178" t="s">
        <v>1019</v>
      </c>
      <c r="B16" s="174" t="e">
        <f>COUNTIFS([2]!Tabla1[Tipo de Procedimiento],        Tabla210[[#Headers],[BID]],                [2]!Tabla1[Secretaria (o)],          ANALISTAS)</f>
        <v>#REF!</v>
      </c>
      <c r="C16" s="174" t="e">
        <f>COUNTIFS([2]!Tabla1[Tipo de Procedimiento],        Tabla210[[#Headers],[CCP]],                [2]!Tabla1[Secretaria (o)],          ANALISTAS)</f>
        <v>#REF!</v>
      </c>
      <c r="D16" s="174" t="e">
        <f>COUNTIFS([2]!Tabla1[Tipo de Procedimiento],        Tabla210[[#Headers],[CDC]],                [2]!Tabla1[Secretaria (o)],          ANALISTAS)</f>
        <v>#REF!</v>
      </c>
      <c r="E16" s="174" t="e">
        <f>COUNTIFS([2]!Tabla1[Tipo de Procedimiento],        Tabla210[[#Headers],[CE]],                [2]!Tabla1[Secretaria (o)],          ANALISTAS)</f>
        <v>#REF!</v>
      </c>
      <c r="F16" s="174" t="e">
        <f>COUNTIFS([2]!Tabla1[Tipo de Procedimiento],        Tabla210[[#Headers],[CLC]],                [2]!Tabla1[Secretaria (o)],          ANALISTAS)</f>
        <v>#REF!</v>
      </c>
      <c r="G16" s="174" t="e">
        <f>COUNTIFS([2]!Tabla1[Tipo de Procedimiento],        Tabla210[[#Headers],[COTBS]],                [2]!Tabla1[Secretaria (o)],          ANALISTAS)</f>
        <v>#REF!</v>
      </c>
      <c r="H16" s="174" t="e">
        <f>COUNTIFS([2]!Tabla1[Tipo de Procedimiento],        Tabla210[[#Headers],[COTOB]],                [2]!Tabla1[Secretaria (o)],          ANALISTAS)</f>
        <v>#REF!</v>
      </c>
      <c r="I16" s="174" t="e">
        <f>COUNTIFS([2]!Tabla1[Tipo de Procedimiento],        Tabla210[[#Headers],[FIN]],                [2]!Tabla1[Secretaria (o)],          ANALISTAS)</f>
        <v>#REF!</v>
      </c>
      <c r="J16" s="174" t="e">
        <f>COUNTIFS([2]!Tabla1[Tipo de Procedimiento],        Tabla210[[#Headers],[IC]],                [2]!Tabla1[Secretaria (o)],          ANALISTAS)</f>
        <v>#REF!</v>
      </c>
      <c r="K16" s="174" t="e">
        <f>COUNTIFS([2]!Tabla1[Tipo de Procedimiento],        Tabla210[[#Headers],[INM]],                [2]!Tabla1[Secretaria (o)],          ANALISTAS)</f>
        <v>#REF!</v>
      </c>
      <c r="L16" s="174" t="e">
        <f>COUNTIFS([2]!Tabla1[Tipo de Procedimiento],        Tabla210[[#Headers],[LICBS]],                [2]!Tabla1[Secretaria (o)],          ANALISTAS)</f>
        <v>#REF!</v>
      </c>
      <c r="M16" s="174" t="e">
        <f>COUNTIFS([2]!Tabla1[Tipo de Procedimiento],        Tabla210[[#Headers],[LICOB]],                [2]!Tabla1[Secretaria (o)],          ANALISTAS)</f>
        <v>#REF!</v>
      </c>
      <c r="N16" s="174" t="e">
        <f>COUNTIFS([2]!Tabla1[Tipo de Procedimiento],        Tabla210[[#Headers],[LICSE]],                [2]!Tabla1[Secretaria (o)],          ANALISTAS)</f>
        <v>#REF!</v>
      </c>
      <c r="O16" s="174" t="e">
        <f>COUNTIFS([2]!Tabla1[Tipo de Procedimiento],        Tabla210[[#Headers],[MCBS]],                [2]!Tabla1[Secretaria (o)],          ANALISTAS)</f>
        <v>#REF!</v>
      </c>
      <c r="P16" s="174" t="e">
        <f>COUNTIFS([2]!Tabla1[Tipo de Procedimiento],        Tabla210[[#Headers],[MCOB]],                [2]!Tabla1[Secretaria (o)],          ANALISTAS)</f>
        <v>#REF!</v>
      </c>
      <c r="Q16" s="174" t="e">
        <f>COUNTIFS([2]!Tabla1[Tipo de Procedimiento],        Tabla210[[#Headers],[RES]],                [2]!Tabla1[Secretaria (o)],          ANALISTAS)</f>
        <v>#REF!</v>
      </c>
      <c r="R16" s="174" t="e">
        <f>COUNTIFS([2]!Tabla1[Tipo de Procedimiento],        Tabla210[[#Headers],[SIE]],                [2]!Tabla1[Secretaria (o)],          ANALISTAS)</f>
        <v>#REF!</v>
      </c>
      <c r="S16" s="174" t="e">
        <f>COUNTIFS([2]!Tabla1[Tipo de Procedimiento],        Tabla210[[#Headers],[SIE y CE]],                [2]!Tabla1[Secretaria (o)],          ANALISTAS)</f>
        <v>#REF!</v>
      </c>
      <c r="T16" s="177" t="e">
        <f>SUM(Tabla210[[#This Row],[BID]:[SIE y CE]])</f>
        <v>#REF!</v>
      </c>
      <c r="U16" t="e">
        <f>+Tabla210[[#This Row],[TOTAL]]-Tabla210[[#This Row],[IC]]</f>
        <v>#REF!</v>
      </c>
    </row>
    <row r="17" spans="1:22" x14ac:dyDescent="0.25">
      <c r="A17" s="71" t="s">
        <v>1020</v>
      </c>
      <c r="B17" s="171" t="e">
        <f>COUNTIFS([2]!Tabla1[Tipo de Procedimiento],        Tabla210[[#Headers],[BID]],                [2]!Tabla1[Secretaria (o)],          ANALISTAS)</f>
        <v>#REF!</v>
      </c>
      <c r="C17" s="171" t="e">
        <f>COUNTIFS([2]!Tabla1[Tipo de Procedimiento],        Tabla210[[#Headers],[CCP]],                [2]!Tabla1[Secretaria (o)],          ANALISTAS)</f>
        <v>#REF!</v>
      </c>
      <c r="D17" s="171" t="e">
        <f>COUNTIFS([2]!Tabla1[Tipo de Procedimiento],        Tabla210[[#Headers],[CDC]],                [2]!Tabla1[Secretaria (o)],          ANALISTAS)</f>
        <v>#REF!</v>
      </c>
      <c r="E17" s="171" t="e">
        <f>COUNTIFS([2]!Tabla1[Tipo de Procedimiento],        Tabla210[[#Headers],[CE]],                [2]!Tabla1[Secretaria (o)],          ANALISTAS)</f>
        <v>#REF!</v>
      </c>
      <c r="F17" s="171" t="e">
        <f>COUNTIFS([2]!Tabla1[Tipo de Procedimiento],        Tabla210[[#Headers],[CLC]],                [2]!Tabla1[Secretaria (o)],          ANALISTAS)</f>
        <v>#REF!</v>
      </c>
      <c r="G17" s="171" t="e">
        <f>COUNTIFS([2]!Tabla1[Tipo de Procedimiento],        Tabla210[[#Headers],[COTBS]],                [2]!Tabla1[Secretaria (o)],          ANALISTAS)</f>
        <v>#REF!</v>
      </c>
      <c r="H17" s="171" t="e">
        <f>COUNTIFS([2]!Tabla1[Tipo de Procedimiento],        Tabla210[[#Headers],[COTOB]],                [2]!Tabla1[Secretaria (o)],          ANALISTAS)</f>
        <v>#REF!</v>
      </c>
      <c r="I17" s="171" t="e">
        <f>COUNTIFS([2]!Tabla1[Tipo de Procedimiento],        Tabla210[[#Headers],[FIN]],                [2]!Tabla1[Secretaria (o)],          ANALISTAS)</f>
        <v>#REF!</v>
      </c>
      <c r="J17" s="171" t="e">
        <f>COUNTIFS([2]!Tabla1[Tipo de Procedimiento],        Tabla210[[#Headers],[IC]],                [2]!Tabla1[Secretaria (o)],          ANALISTAS)</f>
        <v>#REF!</v>
      </c>
      <c r="K17" s="171" t="e">
        <f>COUNTIFS([2]!Tabla1[Tipo de Procedimiento],        Tabla210[[#Headers],[INM]],                [2]!Tabla1[Secretaria (o)],          ANALISTAS)</f>
        <v>#REF!</v>
      </c>
      <c r="L17" s="81" t="e">
        <f>COUNTIFS([2]!Tabla1[Tipo de Procedimiento],        Tabla210[[#Headers],[LICBS]],                [2]!Tabla1[Secretaria (o)],          ANALISTAS)</f>
        <v>#REF!</v>
      </c>
      <c r="M17" s="81" t="e">
        <f>COUNTIFS([2]!Tabla1[Tipo de Procedimiento],        Tabla210[[#Headers],[LICOB]],                [2]!Tabla1[Secretaria (o)],          ANALISTAS)</f>
        <v>#REF!</v>
      </c>
      <c r="N17" s="81" t="e">
        <f>COUNTIFS([2]!Tabla1[Tipo de Procedimiento],        Tabla210[[#Headers],[LICSE]],                [2]!Tabla1[Secretaria (o)],          ANALISTAS)</f>
        <v>#REF!</v>
      </c>
      <c r="O17" s="81" t="e">
        <f>COUNTIFS([2]!Tabla1[Tipo de Procedimiento],        Tabla210[[#Headers],[MCBS]],                [2]!Tabla1[Secretaria (o)],          ANALISTAS)</f>
        <v>#REF!</v>
      </c>
      <c r="P17" s="81" t="e">
        <f>COUNTIFS([2]!Tabla1[Tipo de Procedimiento],        Tabla210[[#Headers],[MCOB]],                [2]!Tabla1[Secretaria (o)],          ANALISTAS)</f>
        <v>#REF!</v>
      </c>
      <c r="Q17" s="81" t="e">
        <f>COUNTIFS([2]!Tabla1[Tipo de Procedimiento],        Tabla210[[#Headers],[RES]],                [2]!Tabla1[Secretaria (o)],          ANALISTAS)</f>
        <v>#REF!</v>
      </c>
      <c r="R17" s="81" t="e">
        <f>COUNTIFS([2]!Tabla1[Tipo de Procedimiento],        Tabla210[[#Headers],[SIE]],                [2]!Tabla1[Secretaria (o)],          ANALISTAS)</f>
        <v>#REF!</v>
      </c>
      <c r="S17" s="81" t="e">
        <f>COUNTIFS([2]!Tabla1[Tipo de Procedimiento],        Tabla210[[#Headers],[SIE y CE]],                [2]!Tabla1[Secretaria (o)],          ANALISTAS)</f>
        <v>#REF!</v>
      </c>
      <c r="T17" s="172" t="e">
        <f>SUM(Tabla210[[#This Row],[BID]:[SIE y CE]])</f>
        <v>#REF!</v>
      </c>
      <c r="U17" t="e">
        <f>+Tabla210[[#This Row],[TOTAL]]-Tabla210[[#This Row],[IC]]</f>
        <v>#REF!</v>
      </c>
    </row>
    <row r="18" spans="1:22" x14ac:dyDescent="0.25">
      <c r="A18" s="180" t="s">
        <v>107</v>
      </c>
      <c r="B18" s="181" t="e">
        <f>SUBTOTAL(109,Tabla210[BID])</f>
        <v>#REF!</v>
      </c>
      <c r="C18" s="181" t="e">
        <f>SUBTOTAL(109,Tabla210[CCP])</f>
        <v>#REF!</v>
      </c>
      <c r="D18" s="181" t="e">
        <f>SUBTOTAL(109,Tabla210[CDC])</f>
        <v>#REF!</v>
      </c>
      <c r="E18" s="181" t="e">
        <f>SUBTOTAL(109,Tabla210[CE])</f>
        <v>#REF!</v>
      </c>
      <c r="F18" s="181" t="e">
        <f>SUBTOTAL(109,Tabla210[CLC])</f>
        <v>#REF!</v>
      </c>
      <c r="G18" s="181" t="e">
        <f>SUBTOTAL(109,Tabla210[COTBS])</f>
        <v>#REF!</v>
      </c>
      <c r="H18" s="181" t="e">
        <f>SUBTOTAL(109,Tabla210[COTOB])</f>
        <v>#REF!</v>
      </c>
      <c r="I18" s="181" t="e">
        <f>SUBTOTAL(109,Tabla210[FIN])</f>
        <v>#REF!</v>
      </c>
      <c r="J18" s="181" t="e">
        <f>SUBTOTAL(109,Tabla210[IC])</f>
        <v>#REF!</v>
      </c>
      <c r="K18" s="181" t="e">
        <f>SUBTOTAL(109,Tabla210[INM])</f>
        <v>#REF!</v>
      </c>
      <c r="L18" s="181" t="e">
        <f>SUBTOTAL(109,Tabla210[LICBS])</f>
        <v>#REF!</v>
      </c>
      <c r="M18" s="181" t="e">
        <f>SUBTOTAL(109,Tabla210[LICOB])</f>
        <v>#REF!</v>
      </c>
      <c r="N18" s="181" t="e">
        <f>SUBTOTAL(109,Tabla210[LICSE])</f>
        <v>#REF!</v>
      </c>
      <c r="O18" s="181" t="e">
        <f>SUBTOTAL(109,Tabla210[MCBS])</f>
        <v>#REF!</v>
      </c>
      <c r="P18" s="181" t="e">
        <f>SUBTOTAL(109,Tabla210[MCOB])</f>
        <v>#REF!</v>
      </c>
      <c r="Q18" s="181" t="e">
        <f>SUBTOTAL(109,Tabla210[RES])</f>
        <v>#REF!</v>
      </c>
      <c r="R18" s="181" t="e">
        <f>SUBTOTAL(109,Tabla210[SIE])</f>
        <v>#REF!</v>
      </c>
      <c r="S18" s="181" t="e">
        <f>SUBTOTAL(109,Tabla210[SIE y CE])</f>
        <v>#REF!</v>
      </c>
      <c r="T18" s="172" t="e">
        <f>SUBTOTAL(109,Tabla210[TOTAL])</f>
        <v>#REF!</v>
      </c>
      <c r="U18" s="182"/>
      <c r="V18" s="182"/>
    </row>
  </sheetData>
  <mergeCells count="1">
    <mergeCell ref="A1:T1"/>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1"/>
  <sheetViews>
    <sheetView workbookViewId="0">
      <selection activeCell="E18" sqref="E18"/>
    </sheetView>
  </sheetViews>
  <sheetFormatPr baseColWidth="10" defaultRowHeight="15" x14ac:dyDescent="0.25"/>
  <cols>
    <col min="1" max="1" width="20.85546875" bestFit="1" customWidth="1"/>
    <col min="2" max="2" width="19.7109375" bestFit="1" customWidth="1"/>
    <col min="5" max="5" width="13.5703125" bestFit="1" customWidth="1"/>
  </cols>
  <sheetData>
    <row r="1" spans="1:2" x14ac:dyDescent="0.25">
      <c r="A1" s="70" t="s">
        <v>102</v>
      </c>
      <c r="B1" t="s">
        <v>914</v>
      </c>
    </row>
    <row r="3" spans="1:2" x14ac:dyDescent="0.25">
      <c r="A3" s="70" t="s">
        <v>752</v>
      </c>
      <c r="B3" t="s">
        <v>1050</v>
      </c>
    </row>
    <row r="4" spans="1:2" x14ac:dyDescent="0.25">
      <c r="A4" s="71" t="s">
        <v>75</v>
      </c>
      <c r="B4" s="72">
        <v>73371.210000000006</v>
      </c>
    </row>
    <row r="5" spans="1:2" x14ac:dyDescent="0.25">
      <c r="A5" s="71" t="s">
        <v>92</v>
      </c>
      <c r="B5" s="72">
        <v>12038.43</v>
      </c>
    </row>
    <row r="6" spans="1:2" x14ac:dyDescent="0.25">
      <c r="A6" s="71" t="s">
        <v>2</v>
      </c>
      <c r="B6" s="72">
        <v>523532.8600000001</v>
      </c>
    </row>
    <row r="7" spans="1:2" x14ac:dyDescent="0.25">
      <c r="A7" s="71" t="s">
        <v>67</v>
      </c>
      <c r="B7" s="72">
        <v>81760.710000000006</v>
      </c>
    </row>
    <row r="8" spans="1:2" x14ac:dyDescent="0.25">
      <c r="A8" s="71" t="s">
        <v>68</v>
      </c>
      <c r="B8" s="72">
        <v>93269.68</v>
      </c>
    </row>
    <row r="9" spans="1:2" x14ac:dyDescent="0.25">
      <c r="A9" s="71" t="s">
        <v>85</v>
      </c>
      <c r="B9" s="72">
        <v>50993.5</v>
      </c>
    </row>
    <row r="10" spans="1:2" x14ac:dyDescent="0.25">
      <c r="A10" s="71" t="s">
        <v>70</v>
      </c>
      <c r="B10" s="72">
        <v>97219</v>
      </c>
    </row>
    <row r="11" spans="1:2" x14ac:dyDescent="0.25">
      <c r="A11" s="71" t="s">
        <v>754</v>
      </c>
      <c r="B11" s="72">
        <v>932185.39000000013</v>
      </c>
    </row>
    <row r="18" spans="1:5" x14ac:dyDescent="0.25">
      <c r="E18" s="96">
        <f>+GETPIVOTDATA("PAGO",$A$3)+GETPIVOTDATA("PAGO",$A$21)</f>
        <v>2525256.12</v>
      </c>
    </row>
    <row r="19" spans="1:5" x14ac:dyDescent="0.25">
      <c r="A19" s="70" t="s">
        <v>102</v>
      </c>
      <c r="B19" t="s">
        <v>812</v>
      </c>
    </row>
    <row r="21" spans="1:5" x14ac:dyDescent="0.25">
      <c r="A21" s="70" t="s">
        <v>752</v>
      </c>
      <c r="B21" t="s">
        <v>1050</v>
      </c>
    </row>
    <row r="22" spans="1:5" x14ac:dyDescent="0.25">
      <c r="A22" s="71" t="s">
        <v>75</v>
      </c>
      <c r="B22" s="80"/>
    </row>
    <row r="23" spans="1:5" x14ac:dyDescent="0.25">
      <c r="A23" s="71" t="s">
        <v>92</v>
      </c>
      <c r="B23" s="80"/>
    </row>
    <row r="24" spans="1:5" x14ac:dyDescent="0.25">
      <c r="A24" s="71" t="s">
        <v>90</v>
      </c>
      <c r="B24" s="72">
        <v>919</v>
      </c>
    </row>
    <row r="25" spans="1:5" x14ac:dyDescent="0.25">
      <c r="A25" s="71" t="s">
        <v>2</v>
      </c>
      <c r="B25" s="72">
        <v>35500</v>
      </c>
    </row>
    <row r="26" spans="1:5" x14ac:dyDescent="0.25">
      <c r="A26" s="71" t="s">
        <v>67</v>
      </c>
      <c r="B26" s="72">
        <v>94236.959999999992</v>
      </c>
    </row>
    <row r="27" spans="1:5" x14ac:dyDescent="0.25">
      <c r="A27" s="71" t="s">
        <v>68</v>
      </c>
      <c r="B27" s="72">
        <v>182156.94</v>
      </c>
    </row>
    <row r="28" spans="1:5" x14ac:dyDescent="0.25">
      <c r="A28" s="71" t="s">
        <v>85</v>
      </c>
      <c r="B28" s="72">
        <v>1280257.83</v>
      </c>
    </row>
    <row r="29" spans="1:5" x14ac:dyDescent="0.25">
      <c r="A29" s="71" t="s">
        <v>70</v>
      </c>
      <c r="B29" s="80"/>
    </row>
    <row r="30" spans="1:5" x14ac:dyDescent="0.25">
      <c r="A30" s="71" t="s">
        <v>78</v>
      </c>
      <c r="B30" s="80"/>
    </row>
    <row r="31" spans="1:5" x14ac:dyDescent="0.25">
      <c r="A31" s="71" t="s">
        <v>754</v>
      </c>
      <c r="B31" s="72">
        <v>1593070.73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5"/>
  <sheetViews>
    <sheetView workbookViewId="0">
      <selection activeCell="D34" sqref="D34"/>
    </sheetView>
  </sheetViews>
  <sheetFormatPr baseColWidth="10" defaultRowHeight="15" x14ac:dyDescent="0.25"/>
  <cols>
    <col min="1" max="1" width="22.85546875" bestFit="1" customWidth="1"/>
    <col min="2" max="2" width="30.140625" bestFit="1" customWidth="1"/>
    <col min="3" max="3" width="38.7109375" bestFit="1" customWidth="1"/>
    <col min="4" max="4" width="32" bestFit="1" customWidth="1"/>
    <col min="5" max="5" width="20.42578125" bestFit="1" customWidth="1"/>
    <col min="6" max="6" width="9.85546875" bestFit="1" customWidth="1"/>
    <col min="7" max="7" width="12.85546875" bestFit="1" customWidth="1"/>
    <col min="8" max="8" width="34.42578125" bestFit="1" customWidth="1"/>
    <col min="9" max="9" width="12.5703125" bestFit="1" customWidth="1"/>
  </cols>
  <sheetData>
    <row r="1" spans="1:4" x14ac:dyDescent="0.25">
      <c r="A1" s="70" t="s">
        <v>124</v>
      </c>
      <c r="B1" t="s">
        <v>812</v>
      </c>
    </row>
    <row r="2" spans="1:4" x14ac:dyDescent="0.25">
      <c r="A2" s="70" t="s">
        <v>111</v>
      </c>
      <c r="B2" s="71">
        <v>2021</v>
      </c>
    </row>
    <row r="3" spans="1:4" x14ac:dyDescent="0.25">
      <c r="A3" s="70" t="s">
        <v>120</v>
      </c>
      <c r="B3" t="s">
        <v>812</v>
      </c>
    </row>
    <row r="5" spans="1:4" x14ac:dyDescent="0.25">
      <c r="A5" s="70" t="s">
        <v>752</v>
      </c>
      <c r="B5" t="s">
        <v>814</v>
      </c>
      <c r="C5" t="s">
        <v>811</v>
      </c>
      <c r="D5" t="s">
        <v>819</v>
      </c>
    </row>
    <row r="6" spans="1:4" x14ac:dyDescent="0.25">
      <c r="A6" s="71" t="s">
        <v>75</v>
      </c>
      <c r="B6" s="80">
        <v>3</v>
      </c>
      <c r="C6" s="72">
        <v>356307.3</v>
      </c>
      <c r="D6" s="72">
        <v>301307.3</v>
      </c>
    </row>
    <row r="7" spans="1:4" x14ac:dyDescent="0.25">
      <c r="A7" s="71" t="s">
        <v>92</v>
      </c>
      <c r="B7" s="80">
        <v>1</v>
      </c>
      <c r="C7" s="72">
        <v>16050</v>
      </c>
      <c r="D7" s="72">
        <v>15800</v>
      </c>
    </row>
    <row r="8" spans="1:4" x14ac:dyDescent="0.25">
      <c r="A8" s="71" t="s">
        <v>90</v>
      </c>
      <c r="B8" s="80">
        <v>3</v>
      </c>
      <c r="C8" s="72">
        <v>175835</v>
      </c>
      <c r="D8" s="72">
        <v>123095</v>
      </c>
    </row>
    <row r="9" spans="1:4" x14ac:dyDescent="0.25">
      <c r="A9" s="71" t="s">
        <v>2</v>
      </c>
      <c r="B9" s="80">
        <v>37</v>
      </c>
      <c r="C9" s="72">
        <v>6074084.5960000008</v>
      </c>
      <c r="D9" s="72">
        <v>2460902.4359999998</v>
      </c>
    </row>
    <row r="10" spans="1:4" x14ac:dyDescent="0.25">
      <c r="A10" s="71" t="s">
        <v>67</v>
      </c>
      <c r="B10" s="80">
        <v>29</v>
      </c>
      <c r="C10" s="72">
        <v>6972633.6807999974</v>
      </c>
      <c r="D10" s="72">
        <v>2783656.8798000002</v>
      </c>
    </row>
    <row r="11" spans="1:4" x14ac:dyDescent="0.25">
      <c r="A11" s="71" t="s">
        <v>68</v>
      </c>
      <c r="B11" s="80">
        <v>18</v>
      </c>
      <c r="C11" s="72">
        <v>5444122.606428571</v>
      </c>
      <c r="D11" s="72">
        <v>1980092.3864285713</v>
      </c>
    </row>
    <row r="12" spans="1:4" x14ac:dyDescent="0.25">
      <c r="A12" s="71" t="s">
        <v>85</v>
      </c>
      <c r="B12" s="80">
        <v>31</v>
      </c>
      <c r="C12" s="72">
        <v>12608012.09</v>
      </c>
      <c r="D12" s="72">
        <v>3606183.96</v>
      </c>
    </row>
    <row r="13" spans="1:4" x14ac:dyDescent="0.25">
      <c r="A13" s="71" t="s">
        <v>70</v>
      </c>
      <c r="B13" s="80">
        <v>4</v>
      </c>
      <c r="C13" s="72">
        <v>586784.4</v>
      </c>
      <c r="D13" s="72">
        <v>194438</v>
      </c>
    </row>
    <row r="14" spans="1:4" x14ac:dyDescent="0.25">
      <c r="A14" s="71" t="s">
        <v>78</v>
      </c>
      <c r="B14" s="80">
        <v>2</v>
      </c>
      <c r="C14" s="72">
        <v>1019442.24</v>
      </c>
      <c r="D14" s="72">
        <v>816241.6</v>
      </c>
    </row>
    <row r="15" spans="1:4" x14ac:dyDescent="0.25">
      <c r="A15" s="71" t="s">
        <v>754</v>
      </c>
      <c r="B15" s="80">
        <v>128</v>
      </c>
      <c r="C15" s="72">
        <v>33253271.913228564</v>
      </c>
      <c r="D15" s="72">
        <v>12281717.56222857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6"/>
  <sheetViews>
    <sheetView topLeftCell="A10" workbookViewId="0">
      <selection activeCell="F9" sqref="F9"/>
    </sheetView>
  </sheetViews>
  <sheetFormatPr baseColWidth="10" defaultRowHeight="15" x14ac:dyDescent="0.25"/>
  <cols>
    <col min="1" max="1" width="29.140625" bestFit="1" customWidth="1"/>
    <col min="2" max="2" width="22.42578125" bestFit="1" customWidth="1"/>
    <col min="3" max="4" width="12" bestFit="1" customWidth="1"/>
    <col min="5" max="9" width="14.5703125" bestFit="1" customWidth="1"/>
    <col min="10" max="10" width="13.5703125" bestFit="1" customWidth="1"/>
    <col min="11" max="11" width="22" bestFit="1" customWidth="1"/>
    <col min="12" max="12" width="23.28515625" customWidth="1"/>
  </cols>
  <sheetData>
    <row r="1" spans="1:12" ht="21" x14ac:dyDescent="0.35">
      <c r="A1" s="198" t="s">
        <v>797</v>
      </c>
      <c r="B1" s="198"/>
      <c r="C1" s="198"/>
      <c r="D1" s="198"/>
      <c r="E1" s="198"/>
      <c r="F1" s="198"/>
      <c r="G1" s="198"/>
      <c r="H1" s="198"/>
      <c r="I1" s="198"/>
      <c r="J1" s="198"/>
      <c r="K1" s="198"/>
      <c r="L1" s="73"/>
    </row>
    <row r="2" spans="1:12" ht="21" x14ac:dyDescent="0.35">
      <c r="A2" s="197" t="s">
        <v>798</v>
      </c>
      <c r="B2" s="197"/>
      <c r="C2" s="197"/>
      <c r="D2" s="197"/>
      <c r="E2" s="197"/>
      <c r="F2" s="197"/>
      <c r="G2" s="197"/>
      <c r="H2" s="197"/>
      <c r="I2" s="197"/>
      <c r="J2" s="197"/>
      <c r="K2" s="197"/>
      <c r="L2" s="73"/>
    </row>
    <row r="3" spans="1:12" ht="18.75" x14ac:dyDescent="0.3">
      <c r="A3" s="197"/>
      <c r="B3" s="197"/>
      <c r="C3" s="197"/>
      <c r="D3" s="197"/>
      <c r="E3" s="197"/>
      <c r="F3" s="197"/>
      <c r="G3" s="197"/>
      <c r="H3" s="197"/>
      <c r="I3" s="197"/>
      <c r="J3" s="197"/>
      <c r="K3" s="197"/>
    </row>
    <row r="4" spans="1:12" x14ac:dyDescent="0.25">
      <c r="A4" s="70" t="s">
        <v>755</v>
      </c>
      <c r="B4" s="70" t="s">
        <v>796</v>
      </c>
      <c r="L4" s="199" t="s">
        <v>799</v>
      </c>
    </row>
    <row r="5" spans="1:12" ht="18.75" x14ac:dyDescent="0.3">
      <c r="A5" s="70" t="s">
        <v>752</v>
      </c>
      <c r="B5" s="195" t="s">
        <v>75</v>
      </c>
      <c r="C5" s="195" t="s">
        <v>92</v>
      </c>
      <c r="D5" s="195" t="s">
        <v>90</v>
      </c>
      <c r="E5" s="195" t="s">
        <v>2</v>
      </c>
      <c r="F5" s="195" t="s">
        <v>67</v>
      </c>
      <c r="G5" s="195" t="s">
        <v>68</v>
      </c>
      <c r="H5" s="195" t="s">
        <v>85</v>
      </c>
      <c r="I5" s="195" t="s">
        <v>70</v>
      </c>
      <c r="J5" s="195" t="s">
        <v>78</v>
      </c>
      <c r="K5" s="195" t="s">
        <v>754</v>
      </c>
      <c r="L5" s="199"/>
    </row>
    <row r="6" spans="1:12" x14ac:dyDescent="0.25">
      <c r="A6" s="71" t="s">
        <v>10</v>
      </c>
      <c r="B6" s="72">
        <v>1286649.73</v>
      </c>
      <c r="C6" s="72">
        <v>101886.06999999999</v>
      </c>
      <c r="D6" s="72">
        <v>78844</v>
      </c>
      <c r="E6" s="72">
        <v>3415485.7799999984</v>
      </c>
      <c r="F6" s="72">
        <v>1936744.86</v>
      </c>
      <c r="G6" s="72">
        <v>26563681.569999997</v>
      </c>
      <c r="H6" s="72">
        <v>1411055.0699999996</v>
      </c>
      <c r="I6" s="72"/>
      <c r="J6" s="72">
        <v>1469224.3800000001</v>
      </c>
      <c r="K6" s="72">
        <v>36263571.459999993</v>
      </c>
    </row>
    <row r="7" spans="1:12" x14ac:dyDescent="0.25">
      <c r="A7" s="71" t="s">
        <v>733</v>
      </c>
      <c r="B7" s="72">
        <v>153334.59</v>
      </c>
      <c r="C7" s="72"/>
      <c r="D7" s="72">
        <v>471131.46</v>
      </c>
      <c r="E7" s="72">
        <v>1036948.5979999996</v>
      </c>
      <c r="F7" s="72">
        <v>1380793</v>
      </c>
      <c r="G7" s="72">
        <v>4724387.1399999997</v>
      </c>
      <c r="H7" s="72">
        <v>2415231.4499999997</v>
      </c>
      <c r="I7" s="72"/>
      <c r="J7" s="72">
        <v>173230</v>
      </c>
      <c r="K7" s="72">
        <v>10355056.237999998</v>
      </c>
    </row>
    <row r="8" spans="1:12" x14ac:dyDescent="0.25">
      <c r="A8" s="71" t="s">
        <v>735</v>
      </c>
      <c r="B8" s="72"/>
      <c r="C8" s="72"/>
      <c r="D8" s="72"/>
      <c r="E8" s="72">
        <v>47320</v>
      </c>
      <c r="F8" s="72">
        <v>921961.64</v>
      </c>
      <c r="G8" s="72"/>
      <c r="H8" s="72">
        <v>271767</v>
      </c>
      <c r="I8" s="72"/>
      <c r="J8" s="72">
        <v>14000</v>
      </c>
      <c r="K8" s="72">
        <v>1255048.6400000001</v>
      </c>
    </row>
    <row r="9" spans="1:12" x14ac:dyDescent="0.25">
      <c r="A9" s="71" t="s">
        <v>736</v>
      </c>
      <c r="B9" s="72"/>
      <c r="C9" s="72">
        <v>50000</v>
      </c>
      <c r="D9" s="72"/>
      <c r="E9" s="72">
        <v>457387.52999999997</v>
      </c>
      <c r="F9" s="72">
        <v>183532</v>
      </c>
      <c r="G9" s="72">
        <v>15028</v>
      </c>
      <c r="H9" s="72">
        <v>308783.76</v>
      </c>
      <c r="I9" s="72"/>
      <c r="J9" s="72">
        <v>41347.700000000004</v>
      </c>
      <c r="K9" s="72">
        <v>1056078.99</v>
      </c>
    </row>
    <row r="10" spans="1:12" x14ac:dyDescent="0.25">
      <c r="A10" s="75" t="s">
        <v>737</v>
      </c>
      <c r="B10" s="76"/>
      <c r="C10" s="76"/>
      <c r="D10" s="76"/>
      <c r="E10" s="76">
        <v>5153761.0299999984</v>
      </c>
      <c r="F10" s="76">
        <v>19564945.890000001</v>
      </c>
      <c r="G10" s="76">
        <v>3543962.1799999997</v>
      </c>
      <c r="H10" s="76">
        <v>1689241.8499999999</v>
      </c>
      <c r="I10" s="76">
        <v>762080.04999999993</v>
      </c>
      <c r="J10" s="76">
        <v>1191763.6299999999</v>
      </c>
      <c r="K10" s="76">
        <v>31905754.629999999</v>
      </c>
    </row>
    <row r="11" spans="1:12" x14ac:dyDescent="0.25">
      <c r="A11" s="75" t="s">
        <v>747</v>
      </c>
      <c r="B11" s="76">
        <v>46200</v>
      </c>
      <c r="C11" s="76"/>
      <c r="D11" s="76"/>
      <c r="E11" s="76">
        <v>28232963.020000003</v>
      </c>
      <c r="F11" s="76">
        <v>2349565.4</v>
      </c>
      <c r="G11" s="76">
        <v>6392194.21</v>
      </c>
      <c r="H11" s="76">
        <v>2191628.98</v>
      </c>
      <c r="I11" s="76">
        <v>10467751.289999999</v>
      </c>
      <c r="J11" s="76">
        <v>20208.5</v>
      </c>
      <c r="K11" s="76">
        <v>49700511.399999999</v>
      </c>
      <c r="L11" s="200">
        <f>+GETPIVOTDATA("PRECIO TOTAL PAC",$A$4,"ESTADO ACTUAL","i. PUBLICADO - EN PROCESO")+GETPIVOTDATA("PRECIO TOTAL PAC",$A$4,"ESTADO ACTUAL","j. POR ADJUDICAR")+GETPIVOTDATA("PRECIO TOTAL PAC",$A$4,"ESTADO ACTUAL","k. ADJUDICADO - EN EJECUCIÓN")</f>
        <v>135316462.91619998</v>
      </c>
    </row>
    <row r="12" spans="1:12" x14ac:dyDescent="0.25">
      <c r="A12" s="75" t="s">
        <v>746</v>
      </c>
      <c r="B12" s="76">
        <v>7611552</v>
      </c>
      <c r="C12" s="76">
        <v>138000</v>
      </c>
      <c r="D12" s="76">
        <v>187000</v>
      </c>
      <c r="E12" s="76">
        <v>6836332.3061999986</v>
      </c>
      <c r="F12" s="76">
        <v>12753296.309999999</v>
      </c>
      <c r="G12" s="76">
        <v>6687947.669999999</v>
      </c>
      <c r="H12" s="76">
        <v>14594014.51</v>
      </c>
      <c r="I12" s="76">
        <v>2614584.35</v>
      </c>
      <c r="J12" s="76">
        <v>2287469.7400000002</v>
      </c>
      <c r="K12" s="76">
        <v>53710196.886199996</v>
      </c>
      <c r="L12" s="200"/>
    </row>
    <row r="13" spans="1:12" x14ac:dyDescent="0.25">
      <c r="A13" s="71" t="s">
        <v>745</v>
      </c>
      <c r="B13" s="72">
        <v>55000</v>
      </c>
      <c r="C13" s="72"/>
      <c r="D13" s="72">
        <v>166320</v>
      </c>
      <c r="E13" s="72">
        <v>19722.11</v>
      </c>
      <c r="F13" s="72">
        <v>171834.5</v>
      </c>
      <c r="G13" s="72">
        <v>697700</v>
      </c>
      <c r="H13" s="72">
        <v>3011353.82</v>
      </c>
      <c r="I13" s="72"/>
      <c r="J13" s="72">
        <v>1658016.51</v>
      </c>
      <c r="K13" s="72">
        <v>5779946.9399999995</v>
      </c>
      <c r="L13" s="200"/>
    </row>
    <row r="14" spans="1:12" x14ac:dyDescent="0.25">
      <c r="A14" s="71" t="s">
        <v>749</v>
      </c>
      <c r="B14" s="72"/>
      <c r="C14" s="72"/>
      <c r="D14" s="72"/>
      <c r="E14" s="72"/>
      <c r="F14" s="72"/>
      <c r="G14" s="72"/>
      <c r="H14" s="72"/>
      <c r="I14" s="72"/>
      <c r="J14" s="72"/>
      <c r="K14" s="72"/>
    </row>
    <row r="15" spans="1:12" x14ac:dyDescent="0.25">
      <c r="A15" s="71" t="s">
        <v>730</v>
      </c>
      <c r="B15" s="72"/>
      <c r="C15" s="72"/>
      <c r="D15" s="72"/>
      <c r="E15" s="72"/>
      <c r="F15" s="72"/>
      <c r="G15" s="72">
        <v>813915.3</v>
      </c>
      <c r="H15" s="72">
        <v>7239.33</v>
      </c>
      <c r="I15" s="72">
        <v>527051.32999999996</v>
      </c>
      <c r="J15" s="72"/>
      <c r="K15" s="72">
        <v>1348205.96</v>
      </c>
    </row>
    <row r="16" spans="1:12" ht="18.75" x14ac:dyDescent="0.3">
      <c r="A16" s="71" t="s">
        <v>754</v>
      </c>
      <c r="B16" s="72">
        <v>9152736.3200000003</v>
      </c>
      <c r="C16" s="72">
        <v>289886.07</v>
      </c>
      <c r="D16" s="72">
        <v>903295.46</v>
      </c>
      <c r="E16" s="72">
        <v>45199920.374200001</v>
      </c>
      <c r="F16" s="72">
        <v>39262673.599999994</v>
      </c>
      <c r="G16" s="72">
        <v>49438816.07</v>
      </c>
      <c r="H16" s="72">
        <v>25900315.769999996</v>
      </c>
      <c r="I16" s="72">
        <v>14371467.02</v>
      </c>
      <c r="J16" s="72">
        <v>6855260.46</v>
      </c>
      <c r="K16" s="74">
        <v>191374371.1442</v>
      </c>
    </row>
  </sheetData>
  <mergeCells count="5">
    <mergeCell ref="A3:K3"/>
    <mergeCell ref="A1:K1"/>
    <mergeCell ref="A2:K2"/>
    <mergeCell ref="L4:L5"/>
    <mergeCell ref="L11:L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L2414"/>
  <sheetViews>
    <sheetView workbookViewId="0">
      <selection activeCell="J21" sqref="J21"/>
    </sheetView>
  </sheetViews>
  <sheetFormatPr baseColWidth="10" defaultRowHeight="15" x14ac:dyDescent="0.25"/>
  <cols>
    <col min="2" max="2" width="18.28515625" customWidth="1"/>
    <col min="3" max="3" width="4.7109375" customWidth="1"/>
    <col min="4" max="4" width="28.5703125" bestFit="1" customWidth="1"/>
    <col min="5" max="5" width="6.140625" customWidth="1"/>
    <col min="6" max="6" width="16.42578125" customWidth="1"/>
    <col min="7" max="7" width="5" customWidth="1"/>
    <col min="8" max="8" width="44.28515625" bestFit="1" customWidth="1"/>
    <col min="9" max="9" width="4.7109375" customWidth="1"/>
    <col min="10" max="10" width="31.140625" customWidth="1"/>
    <col min="11" max="11" width="2.85546875" customWidth="1"/>
  </cols>
  <sheetData>
    <row r="2" spans="2:12" x14ac:dyDescent="0.25">
      <c r="B2" t="s">
        <v>94</v>
      </c>
      <c r="D2" t="s">
        <v>95</v>
      </c>
      <c r="F2" t="s">
        <v>101</v>
      </c>
      <c r="H2" t="s">
        <v>0</v>
      </c>
      <c r="J2" t="s">
        <v>110</v>
      </c>
      <c r="L2" t="s">
        <v>741</v>
      </c>
    </row>
    <row r="3" spans="2:12" x14ac:dyDescent="0.25">
      <c r="B3" s="1" t="s">
        <v>9</v>
      </c>
      <c r="D3" t="s">
        <v>96</v>
      </c>
      <c r="F3" t="s">
        <v>98</v>
      </c>
      <c r="H3" t="s">
        <v>26</v>
      </c>
      <c r="J3" t="s">
        <v>30</v>
      </c>
      <c r="L3" t="s">
        <v>742</v>
      </c>
    </row>
    <row r="4" spans="2:12" x14ac:dyDescent="0.25">
      <c r="B4" s="1" t="s">
        <v>5</v>
      </c>
      <c r="D4" t="s">
        <v>97</v>
      </c>
      <c r="F4" t="s">
        <v>99</v>
      </c>
      <c r="H4" t="s">
        <v>64</v>
      </c>
      <c r="J4" t="s">
        <v>59</v>
      </c>
      <c r="L4" t="s">
        <v>743</v>
      </c>
    </row>
    <row r="5" spans="2:12" x14ac:dyDescent="0.25">
      <c r="B5" s="1">
        <v>3</v>
      </c>
      <c r="D5" t="s">
        <v>98</v>
      </c>
      <c r="F5" t="s">
        <v>100</v>
      </c>
      <c r="H5" t="s">
        <v>12</v>
      </c>
      <c r="J5" t="s">
        <v>20</v>
      </c>
      <c r="L5" t="s">
        <v>744</v>
      </c>
    </row>
    <row r="6" spans="2:12" x14ac:dyDescent="0.25">
      <c r="B6" s="1" t="s">
        <v>25</v>
      </c>
      <c r="H6" t="s">
        <v>676</v>
      </c>
      <c r="J6" t="s">
        <v>83</v>
      </c>
      <c r="L6" t="s">
        <v>751</v>
      </c>
    </row>
    <row r="7" spans="2:12" x14ac:dyDescent="0.25">
      <c r="H7" t="s">
        <v>677</v>
      </c>
      <c r="J7" t="s">
        <v>31</v>
      </c>
    </row>
    <row r="8" spans="2:12" x14ac:dyDescent="0.25">
      <c r="H8" t="s">
        <v>678</v>
      </c>
      <c r="J8" t="s">
        <v>17</v>
      </c>
    </row>
    <row r="9" spans="2:12" x14ac:dyDescent="0.25">
      <c r="H9" t="s">
        <v>15</v>
      </c>
      <c r="J9" t="s">
        <v>108</v>
      </c>
    </row>
    <row r="10" spans="2:12" x14ac:dyDescent="0.25">
      <c r="H10" t="s">
        <v>16</v>
      </c>
      <c r="J10" t="s">
        <v>21</v>
      </c>
    </row>
    <row r="11" spans="2:12" x14ac:dyDescent="0.25">
      <c r="B11" t="s">
        <v>1</v>
      </c>
      <c r="D11" t="s">
        <v>105</v>
      </c>
      <c r="F11" t="s">
        <v>106</v>
      </c>
      <c r="H11" t="s">
        <v>679</v>
      </c>
      <c r="J11" t="s">
        <v>29</v>
      </c>
    </row>
    <row r="12" spans="2:12" x14ac:dyDescent="0.25">
      <c r="B12" t="s">
        <v>7</v>
      </c>
      <c r="D12" t="s">
        <v>10</v>
      </c>
      <c r="F12" t="s">
        <v>104</v>
      </c>
      <c r="H12" t="s">
        <v>4</v>
      </c>
      <c r="J12" t="s">
        <v>71</v>
      </c>
    </row>
    <row r="13" spans="2:12" x14ac:dyDescent="0.25">
      <c r="B13" t="s">
        <v>18</v>
      </c>
      <c r="D13" t="s">
        <v>13</v>
      </c>
      <c r="F13" t="s">
        <v>103</v>
      </c>
      <c r="H13" t="s">
        <v>24</v>
      </c>
      <c r="J13" t="s">
        <v>14</v>
      </c>
    </row>
    <row r="14" spans="2:12" x14ac:dyDescent="0.25">
      <c r="B14" t="s">
        <v>801</v>
      </c>
      <c r="D14" t="s">
        <v>19</v>
      </c>
      <c r="H14" t="s">
        <v>27</v>
      </c>
      <c r="J14" t="s">
        <v>65</v>
      </c>
    </row>
    <row r="15" spans="2:12" x14ac:dyDescent="0.25">
      <c r="B15" t="s">
        <v>802</v>
      </c>
      <c r="D15" t="s">
        <v>22</v>
      </c>
      <c r="H15" t="s">
        <v>680</v>
      </c>
      <c r="J15" t="s">
        <v>28</v>
      </c>
    </row>
    <row r="16" spans="2:12" ht="15.75" thickBot="1" x14ac:dyDescent="0.3">
      <c r="B16" s="77" t="s">
        <v>63</v>
      </c>
      <c r="D16" t="s">
        <v>6</v>
      </c>
      <c r="H16" t="s">
        <v>60</v>
      </c>
      <c r="J16" t="s">
        <v>109</v>
      </c>
    </row>
    <row r="17" spans="2:10" x14ac:dyDescent="0.25">
      <c r="H17" t="s">
        <v>11</v>
      </c>
      <c r="J17" t="s">
        <v>682</v>
      </c>
    </row>
    <row r="18" spans="2:10" x14ac:dyDescent="0.25">
      <c r="D18" s="60" t="s">
        <v>738</v>
      </c>
      <c r="J18" t="s">
        <v>683</v>
      </c>
    </row>
    <row r="19" spans="2:10" x14ac:dyDescent="0.25">
      <c r="B19" t="s">
        <v>675</v>
      </c>
      <c r="D19" s="60" t="s">
        <v>10</v>
      </c>
      <c r="J19" t="s">
        <v>1099</v>
      </c>
    </row>
    <row r="20" spans="2:10" x14ac:dyDescent="0.25">
      <c r="B20" t="s">
        <v>66</v>
      </c>
      <c r="D20" s="59" t="s">
        <v>730</v>
      </c>
      <c r="J20" t="s">
        <v>1107</v>
      </c>
    </row>
    <row r="21" spans="2:10" x14ac:dyDescent="0.25">
      <c r="B21" t="s">
        <v>156</v>
      </c>
      <c r="D21" s="59" t="s">
        <v>731</v>
      </c>
    </row>
    <row r="22" spans="2:10" x14ac:dyDescent="0.25">
      <c r="B22" t="s">
        <v>93</v>
      </c>
      <c r="D22" s="59" t="s">
        <v>732</v>
      </c>
    </row>
    <row r="23" spans="2:10" x14ac:dyDescent="0.25">
      <c r="B23" t="s">
        <v>162</v>
      </c>
      <c r="D23" s="59" t="s">
        <v>733</v>
      </c>
    </row>
    <row r="24" spans="2:10" x14ac:dyDescent="0.25">
      <c r="D24" s="59" t="s">
        <v>734</v>
      </c>
    </row>
    <row r="25" spans="2:10" x14ac:dyDescent="0.25">
      <c r="D25" s="59" t="s">
        <v>735</v>
      </c>
    </row>
    <row r="26" spans="2:10" x14ac:dyDescent="0.25">
      <c r="D26" s="59" t="s">
        <v>736</v>
      </c>
    </row>
    <row r="27" spans="2:10" x14ac:dyDescent="0.25">
      <c r="D27" s="60" t="s">
        <v>737</v>
      </c>
    </row>
    <row r="28" spans="2:10" x14ac:dyDescent="0.25">
      <c r="D28" s="60" t="s">
        <v>747</v>
      </c>
    </row>
    <row r="29" spans="2:10" x14ac:dyDescent="0.25">
      <c r="D29" s="60" t="s">
        <v>746</v>
      </c>
    </row>
    <row r="30" spans="2:10" x14ac:dyDescent="0.25">
      <c r="D30" s="59" t="s">
        <v>745</v>
      </c>
    </row>
    <row r="31" spans="2:10" x14ac:dyDescent="0.25">
      <c r="D31" s="59" t="s">
        <v>748</v>
      </c>
    </row>
    <row r="32" spans="2:10" x14ac:dyDescent="0.25">
      <c r="D32" s="61" t="s">
        <v>749</v>
      </c>
    </row>
    <row r="33" spans="4:4" x14ac:dyDescent="0.25">
      <c r="D33" s="59"/>
    </row>
    <row r="34" spans="4:4" x14ac:dyDescent="0.25">
      <c r="D34" s="59"/>
    </row>
    <row r="36" spans="4:4" x14ac:dyDescent="0.25">
      <c r="D36" t="s">
        <v>729</v>
      </c>
    </row>
    <row r="867" spans="4:4" x14ac:dyDescent="0.25">
      <c r="D867" t="s">
        <v>8</v>
      </c>
    </row>
    <row r="868" spans="4:4" x14ac:dyDescent="0.25">
      <c r="D868" t="s">
        <v>3</v>
      </c>
    </row>
    <row r="869" spans="4:4" x14ac:dyDescent="0.25">
      <c r="D869" t="s">
        <v>3</v>
      </c>
    </row>
    <row r="870" spans="4:4" x14ac:dyDescent="0.25">
      <c r="D870" t="s">
        <v>3</v>
      </c>
    </row>
    <row r="871" spans="4:4" x14ac:dyDescent="0.25">
      <c r="D871" t="s">
        <v>3</v>
      </c>
    </row>
    <row r="872" spans="4:4" x14ac:dyDescent="0.25">
      <c r="D872" t="s">
        <v>3</v>
      </c>
    </row>
    <row r="873" spans="4:4" x14ac:dyDescent="0.25">
      <c r="D873" t="s">
        <v>3</v>
      </c>
    </row>
    <row r="874" spans="4:4" x14ac:dyDescent="0.25">
      <c r="D874" t="s">
        <v>3</v>
      </c>
    </row>
    <row r="875" spans="4:4" x14ac:dyDescent="0.25">
      <c r="D875" t="s">
        <v>3</v>
      </c>
    </row>
    <row r="876" spans="4:4" x14ac:dyDescent="0.25">
      <c r="D876" t="s">
        <v>3</v>
      </c>
    </row>
    <row r="877" spans="4:4" x14ac:dyDescent="0.25">
      <c r="D877" t="s">
        <v>3</v>
      </c>
    </row>
    <row r="878" spans="4:4" x14ac:dyDescent="0.25">
      <c r="D878" t="s">
        <v>3</v>
      </c>
    </row>
    <row r="879" spans="4:4" x14ac:dyDescent="0.25">
      <c r="D879" t="s">
        <v>3</v>
      </c>
    </row>
    <row r="880" spans="4:4" x14ac:dyDescent="0.25">
      <c r="D880" t="s">
        <v>3</v>
      </c>
    </row>
    <row r="881" spans="4:4" x14ac:dyDescent="0.25">
      <c r="D881" t="s">
        <v>3</v>
      </c>
    </row>
    <row r="882" spans="4:4" x14ac:dyDescent="0.25">
      <c r="D882" t="s">
        <v>3</v>
      </c>
    </row>
    <row r="883" spans="4:4" x14ac:dyDescent="0.25">
      <c r="D883" t="s">
        <v>3</v>
      </c>
    </row>
    <row r="884" spans="4:4" x14ac:dyDescent="0.25">
      <c r="D884" t="s">
        <v>3</v>
      </c>
    </row>
    <row r="885" spans="4:4" x14ac:dyDescent="0.25">
      <c r="D885" t="s">
        <v>3</v>
      </c>
    </row>
    <row r="886" spans="4:4" x14ac:dyDescent="0.25">
      <c r="D886" t="s">
        <v>3</v>
      </c>
    </row>
    <row r="887" spans="4:4" x14ac:dyDescent="0.25">
      <c r="D887" t="s">
        <v>3</v>
      </c>
    </row>
    <row r="888" spans="4:4" x14ac:dyDescent="0.25">
      <c r="D888" t="s">
        <v>3</v>
      </c>
    </row>
    <row r="889" spans="4:4" x14ac:dyDescent="0.25">
      <c r="D889" t="s">
        <v>3</v>
      </c>
    </row>
    <row r="890" spans="4:4" x14ac:dyDescent="0.25">
      <c r="D890" t="s">
        <v>3</v>
      </c>
    </row>
    <row r="891" spans="4:4" x14ac:dyDescent="0.25">
      <c r="D891" t="s">
        <v>3</v>
      </c>
    </row>
    <row r="892" spans="4:4" x14ac:dyDescent="0.25">
      <c r="D892" t="s">
        <v>3</v>
      </c>
    </row>
    <row r="893" spans="4:4" x14ac:dyDescent="0.25">
      <c r="D893" t="s">
        <v>3</v>
      </c>
    </row>
    <row r="894" spans="4:4" x14ac:dyDescent="0.25">
      <c r="D894" t="s">
        <v>3</v>
      </c>
    </row>
    <row r="895" spans="4:4" x14ac:dyDescent="0.25">
      <c r="D895" t="s">
        <v>3</v>
      </c>
    </row>
    <row r="896" spans="4:4" x14ac:dyDescent="0.25">
      <c r="D896" t="s">
        <v>3</v>
      </c>
    </row>
    <row r="897" spans="4:4" x14ac:dyDescent="0.25">
      <c r="D897" t="s">
        <v>3</v>
      </c>
    </row>
    <row r="898" spans="4:4" x14ac:dyDescent="0.25">
      <c r="D898" t="s">
        <v>3</v>
      </c>
    </row>
    <row r="899" spans="4:4" x14ac:dyDescent="0.25">
      <c r="D899" t="s">
        <v>3</v>
      </c>
    </row>
    <row r="900" spans="4:4" x14ac:dyDescent="0.25">
      <c r="D900" t="s">
        <v>3</v>
      </c>
    </row>
    <row r="901" spans="4:4" x14ac:dyDescent="0.25">
      <c r="D901" t="s">
        <v>3</v>
      </c>
    </row>
    <row r="902" spans="4:4" x14ac:dyDescent="0.25">
      <c r="D902" t="s">
        <v>3</v>
      </c>
    </row>
    <row r="903" spans="4:4" x14ac:dyDescent="0.25">
      <c r="D903" t="s">
        <v>3</v>
      </c>
    </row>
    <row r="904" spans="4:4" x14ac:dyDescent="0.25">
      <c r="D904" t="s">
        <v>3</v>
      </c>
    </row>
    <row r="905" spans="4:4" x14ac:dyDescent="0.25">
      <c r="D905" t="s">
        <v>3</v>
      </c>
    </row>
    <row r="906" spans="4:4" x14ac:dyDescent="0.25">
      <c r="D906" t="s">
        <v>3</v>
      </c>
    </row>
    <row r="907" spans="4:4" x14ac:dyDescent="0.25">
      <c r="D907" t="s">
        <v>3</v>
      </c>
    </row>
    <row r="908" spans="4:4" x14ac:dyDescent="0.25">
      <c r="D908" t="s">
        <v>3</v>
      </c>
    </row>
    <row r="909" spans="4:4" x14ac:dyDescent="0.25">
      <c r="D909" t="s">
        <v>3</v>
      </c>
    </row>
    <row r="910" spans="4:4" x14ac:dyDescent="0.25">
      <c r="D910" t="s">
        <v>3</v>
      </c>
    </row>
    <row r="911" spans="4:4" x14ac:dyDescent="0.25">
      <c r="D911" t="s">
        <v>3</v>
      </c>
    </row>
    <row r="912" spans="4:4" x14ac:dyDescent="0.25">
      <c r="D912" t="s">
        <v>3</v>
      </c>
    </row>
    <row r="913" spans="4:4" x14ac:dyDescent="0.25">
      <c r="D913" t="s">
        <v>3</v>
      </c>
    </row>
    <row r="914" spans="4:4" x14ac:dyDescent="0.25">
      <c r="D914" t="s">
        <v>3</v>
      </c>
    </row>
    <row r="915" spans="4:4" x14ac:dyDescent="0.25">
      <c r="D915" t="s">
        <v>3</v>
      </c>
    </row>
    <row r="916" spans="4:4" x14ac:dyDescent="0.25">
      <c r="D916" t="s">
        <v>3</v>
      </c>
    </row>
    <row r="917" spans="4:4" x14ac:dyDescent="0.25">
      <c r="D917" t="s">
        <v>3</v>
      </c>
    </row>
    <row r="918" spans="4:4" x14ac:dyDescent="0.25">
      <c r="D918" t="s">
        <v>3</v>
      </c>
    </row>
    <row r="919" spans="4:4" x14ac:dyDescent="0.25">
      <c r="D919" t="s">
        <v>3</v>
      </c>
    </row>
    <row r="920" spans="4:4" x14ac:dyDescent="0.25">
      <c r="D920" t="s">
        <v>3</v>
      </c>
    </row>
    <row r="921" spans="4:4" x14ac:dyDescent="0.25">
      <c r="D921" t="s">
        <v>3</v>
      </c>
    </row>
    <row r="922" spans="4:4" x14ac:dyDescent="0.25">
      <c r="D922" t="s">
        <v>3</v>
      </c>
    </row>
    <row r="923" spans="4:4" x14ac:dyDescent="0.25">
      <c r="D923" t="s">
        <v>3</v>
      </c>
    </row>
    <row r="924" spans="4:4" x14ac:dyDescent="0.25">
      <c r="D924" t="s">
        <v>3</v>
      </c>
    </row>
    <row r="925" spans="4:4" x14ac:dyDescent="0.25">
      <c r="D925" t="s">
        <v>3</v>
      </c>
    </row>
    <row r="926" spans="4:4" x14ac:dyDescent="0.25">
      <c r="D926" t="s">
        <v>3</v>
      </c>
    </row>
    <row r="927" spans="4:4" x14ac:dyDescent="0.25">
      <c r="D927" t="s">
        <v>3</v>
      </c>
    </row>
    <row r="928" spans="4:4" x14ac:dyDescent="0.25">
      <c r="D928" t="s">
        <v>3</v>
      </c>
    </row>
    <row r="929" spans="4:4" x14ac:dyDescent="0.25">
      <c r="D929" t="s">
        <v>3</v>
      </c>
    </row>
    <row r="930" spans="4:4" x14ac:dyDescent="0.25">
      <c r="D930" t="s">
        <v>3</v>
      </c>
    </row>
    <row r="931" spans="4:4" x14ac:dyDescent="0.25">
      <c r="D931" t="s">
        <v>3</v>
      </c>
    </row>
    <row r="932" spans="4:4" x14ac:dyDescent="0.25">
      <c r="D932" t="s">
        <v>3</v>
      </c>
    </row>
    <row r="933" spans="4:4" x14ac:dyDescent="0.25">
      <c r="D933" t="s">
        <v>3</v>
      </c>
    </row>
    <row r="934" spans="4:4" x14ac:dyDescent="0.25">
      <c r="D934" t="s">
        <v>3</v>
      </c>
    </row>
    <row r="935" spans="4:4" x14ac:dyDescent="0.25">
      <c r="D935" t="s">
        <v>3</v>
      </c>
    </row>
    <row r="936" spans="4:4" x14ac:dyDescent="0.25">
      <c r="D936" t="s">
        <v>3</v>
      </c>
    </row>
    <row r="937" spans="4:4" x14ac:dyDescent="0.25">
      <c r="D937" t="s">
        <v>3</v>
      </c>
    </row>
    <row r="938" spans="4:4" x14ac:dyDescent="0.25">
      <c r="D938" t="s">
        <v>3</v>
      </c>
    </row>
    <row r="939" spans="4:4" x14ac:dyDescent="0.25">
      <c r="D939" t="s">
        <v>3</v>
      </c>
    </row>
    <row r="940" spans="4:4" x14ac:dyDescent="0.25">
      <c r="D940" t="s">
        <v>3</v>
      </c>
    </row>
    <row r="941" spans="4:4" x14ac:dyDescent="0.25">
      <c r="D941" t="s">
        <v>3</v>
      </c>
    </row>
    <row r="942" spans="4:4" x14ac:dyDescent="0.25">
      <c r="D942" t="s">
        <v>3</v>
      </c>
    </row>
    <row r="943" spans="4:4" x14ac:dyDescent="0.25">
      <c r="D943" t="s">
        <v>3</v>
      </c>
    </row>
    <row r="944" spans="4:4" x14ac:dyDescent="0.25">
      <c r="D944" t="s">
        <v>3</v>
      </c>
    </row>
    <row r="945" spans="4:4" x14ac:dyDescent="0.25">
      <c r="D945" t="s">
        <v>3</v>
      </c>
    </row>
    <row r="946" spans="4:4" x14ac:dyDescent="0.25">
      <c r="D946" t="s">
        <v>3</v>
      </c>
    </row>
    <row r="947" spans="4:4" x14ac:dyDescent="0.25">
      <c r="D947" t="s">
        <v>3</v>
      </c>
    </row>
    <row r="948" spans="4:4" x14ac:dyDescent="0.25">
      <c r="D948" t="s">
        <v>3</v>
      </c>
    </row>
    <row r="949" spans="4:4" x14ac:dyDescent="0.25">
      <c r="D949" t="s">
        <v>3</v>
      </c>
    </row>
    <row r="950" spans="4:4" x14ac:dyDescent="0.25">
      <c r="D950" t="s">
        <v>3</v>
      </c>
    </row>
    <row r="951" spans="4:4" x14ac:dyDescent="0.25">
      <c r="D951" t="s">
        <v>3</v>
      </c>
    </row>
    <row r="952" spans="4:4" x14ac:dyDescent="0.25">
      <c r="D952" t="s">
        <v>3</v>
      </c>
    </row>
    <row r="953" spans="4:4" x14ac:dyDescent="0.25">
      <c r="D953" t="s">
        <v>3</v>
      </c>
    </row>
    <row r="954" spans="4:4" x14ac:dyDescent="0.25">
      <c r="D954" t="s">
        <v>3</v>
      </c>
    </row>
    <row r="955" spans="4:4" x14ac:dyDescent="0.25">
      <c r="D955" t="s">
        <v>3</v>
      </c>
    </row>
    <row r="956" spans="4:4" x14ac:dyDescent="0.25">
      <c r="D956" t="s">
        <v>3</v>
      </c>
    </row>
    <row r="957" spans="4:4" x14ac:dyDescent="0.25">
      <c r="D957" t="s">
        <v>3</v>
      </c>
    </row>
    <row r="958" spans="4:4" x14ac:dyDescent="0.25">
      <c r="D958" t="s">
        <v>3</v>
      </c>
    </row>
    <row r="959" spans="4:4" x14ac:dyDescent="0.25">
      <c r="D959" t="s">
        <v>3</v>
      </c>
    </row>
    <row r="960" spans="4:4" x14ac:dyDescent="0.25">
      <c r="D960" t="s">
        <v>3</v>
      </c>
    </row>
    <row r="961" spans="4:4" x14ac:dyDescent="0.25">
      <c r="D961" t="s">
        <v>3</v>
      </c>
    </row>
    <row r="962" spans="4:4" x14ac:dyDescent="0.25">
      <c r="D962" t="s">
        <v>3</v>
      </c>
    </row>
    <row r="963" spans="4:4" x14ac:dyDescent="0.25">
      <c r="D963" t="s">
        <v>3</v>
      </c>
    </row>
    <row r="964" spans="4:4" x14ac:dyDescent="0.25">
      <c r="D964" t="s">
        <v>3</v>
      </c>
    </row>
    <row r="965" spans="4:4" x14ac:dyDescent="0.25">
      <c r="D965" t="s">
        <v>3</v>
      </c>
    </row>
    <row r="966" spans="4:4" x14ac:dyDescent="0.25">
      <c r="D966" t="s">
        <v>3</v>
      </c>
    </row>
    <row r="967" spans="4:4" x14ac:dyDescent="0.25">
      <c r="D967" t="s">
        <v>3</v>
      </c>
    </row>
    <row r="968" spans="4:4" x14ac:dyDescent="0.25">
      <c r="D968" t="s">
        <v>3</v>
      </c>
    </row>
    <row r="969" spans="4:4" x14ac:dyDescent="0.25">
      <c r="D969" t="s">
        <v>3</v>
      </c>
    </row>
    <row r="970" spans="4:4" x14ac:dyDescent="0.25">
      <c r="D970" t="s">
        <v>3</v>
      </c>
    </row>
    <row r="971" spans="4:4" x14ac:dyDescent="0.25">
      <c r="D971" t="s">
        <v>3</v>
      </c>
    </row>
    <row r="972" spans="4:4" x14ac:dyDescent="0.25">
      <c r="D972" t="s">
        <v>3</v>
      </c>
    </row>
    <row r="973" spans="4:4" x14ac:dyDescent="0.25">
      <c r="D973" t="s">
        <v>3</v>
      </c>
    </row>
    <row r="974" spans="4:4" x14ac:dyDescent="0.25">
      <c r="D974" t="s">
        <v>3</v>
      </c>
    </row>
    <row r="975" spans="4:4" x14ac:dyDescent="0.25">
      <c r="D975" t="s">
        <v>3</v>
      </c>
    </row>
    <row r="976" spans="4:4" x14ac:dyDescent="0.25">
      <c r="D976" t="s">
        <v>3</v>
      </c>
    </row>
    <row r="977" spans="4:4" x14ac:dyDescent="0.25">
      <c r="D977" t="s">
        <v>3</v>
      </c>
    </row>
    <row r="978" spans="4:4" x14ac:dyDescent="0.25">
      <c r="D978" t="s">
        <v>3</v>
      </c>
    </row>
    <row r="979" spans="4:4" x14ac:dyDescent="0.25">
      <c r="D979" t="s">
        <v>3</v>
      </c>
    </row>
    <row r="980" spans="4:4" x14ac:dyDescent="0.25">
      <c r="D980" t="s">
        <v>3</v>
      </c>
    </row>
    <row r="981" spans="4:4" x14ac:dyDescent="0.25">
      <c r="D981" t="s">
        <v>3</v>
      </c>
    </row>
    <row r="982" spans="4:4" x14ac:dyDescent="0.25">
      <c r="D982" t="s">
        <v>3</v>
      </c>
    </row>
    <row r="983" spans="4:4" x14ac:dyDescent="0.25">
      <c r="D983" t="s">
        <v>3</v>
      </c>
    </row>
    <row r="984" spans="4:4" x14ac:dyDescent="0.25">
      <c r="D984" t="s">
        <v>3</v>
      </c>
    </row>
    <row r="985" spans="4:4" x14ac:dyDescent="0.25">
      <c r="D985" t="s">
        <v>3</v>
      </c>
    </row>
    <row r="986" spans="4:4" x14ac:dyDescent="0.25">
      <c r="D986" t="s">
        <v>3</v>
      </c>
    </row>
    <row r="987" spans="4:4" x14ac:dyDescent="0.25">
      <c r="D987" t="s">
        <v>3</v>
      </c>
    </row>
    <row r="988" spans="4:4" x14ac:dyDescent="0.25">
      <c r="D988" t="s">
        <v>3</v>
      </c>
    </row>
    <row r="989" spans="4:4" x14ac:dyDescent="0.25">
      <c r="D989" t="s">
        <v>3</v>
      </c>
    </row>
    <row r="990" spans="4:4" x14ac:dyDescent="0.25">
      <c r="D990" t="s">
        <v>3</v>
      </c>
    </row>
    <row r="991" spans="4:4" x14ac:dyDescent="0.25">
      <c r="D991" t="s">
        <v>3</v>
      </c>
    </row>
    <row r="992" spans="4:4" x14ac:dyDescent="0.25">
      <c r="D992" t="s">
        <v>3</v>
      </c>
    </row>
    <row r="993" spans="4:4" x14ac:dyDescent="0.25">
      <c r="D993" t="s">
        <v>3</v>
      </c>
    </row>
    <row r="994" spans="4:4" x14ac:dyDescent="0.25">
      <c r="D994" t="s">
        <v>3</v>
      </c>
    </row>
    <row r="995" spans="4:4" x14ac:dyDescent="0.25">
      <c r="D995" t="s">
        <v>3</v>
      </c>
    </row>
    <row r="996" spans="4:4" x14ac:dyDescent="0.25">
      <c r="D996" t="s">
        <v>3</v>
      </c>
    </row>
    <row r="997" spans="4:4" x14ac:dyDescent="0.25">
      <c r="D997" t="s">
        <v>3</v>
      </c>
    </row>
    <row r="998" spans="4:4" x14ac:dyDescent="0.25">
      <c r="D998" t="s">
        <v>3</v>
      </c>
    </row>
    <row r="999" spans="4:4" x14ac:dyDescent="0.25">
      <c r="D999" t="s">
        <v>3</v>
      </c>
    </row>
    <row r="1000" spans="4:4" x14ac:dyDescent="0.25">
      <c r="D1000" t="s">
        <v>3</v>
      </c>
    </row>
    <row r="1001" spans="4:4" x14ac:dyDescent="0.25">
      <c r="D1001" t="s">
        <v>3</v>
      </c>
    </row>
    <row r="1002" spans="4:4" x14ac:dyDescent="0.25">
      <c r="D1002" t="s">
        <v>3</v>
      </c>
    </row>
    <row r="1003" spans="4:4" x14ac:dyDescent="0.25">
      <c r="D1003" t="s">
        <v>3</v>
      </c>
    </row>
    <row r="1004" spans="4:4" x14ac:dyDescent="0.25">
      <c r="D1004" t="s">
        <v>3</v>
      </c>
    </row>
    <row r="1005" spans="4:4" x14ac:dyDescent="0.25">
      <c r="D1005" t="s">
        <v>3</v>
      </c>
    </row>
    <row r="1006" spans="4:4" x14ac:dyDescent="0.25">
      <c r="D1006" t="s">
        <v>3</v>
      </c>
    </row>
    <row r="1007" spans="4:4" x14ac:dyDescent="0.25">
      <c r="D1007" t="s">
        <v>3</v>
      </c>
    </row>
    <row r="1008" spans="4:4" x14ac:dyDescent="0.25">
      <c r="D1008" t="s">
        <v>3</v>
      </c>
    </row>
    <row r="1009" spans="4:4" x14ac:dyDescent="0.25">
      <c r="D1009" t="s">
        <v>3</v>
      </c>
    </row>
    <row r="1010" spans="4:4" x14ac:dyDescent="0.25">
      <c r="D1010" t="s">
        <v>3</v>
      </c>
    </row>
    <row r="1011" spans="4:4" x14ac:dyDescent="0.25">
      <c r="D1011" t="s">
        <v>3</v>
      </c>
    </row>
    <row r="1012" spans="4:4" x14ac:dyDescent="0.25">
      <c r="D1012" t="s">
        <v>3</v>
      </c>
    </row>
    <row r="1013" spans="4:4" x14ac:dyDescent="0.25">
      <c r="D1013" t="s">
        <v>3</v>
      </c>
    </row>
    <row r="1014" spans="4:4" x14ac:dyDescent="0.25">
      <c r="D1014" t="s">
        <v>3</v>
      </c>
    </row>
    <row r="1015" spans="4:4" x14ac:dyDescent="0.25">
      <c r="D1015" t="s">
        <v>3</v>
      </c>
    </row>
    <row r="1016" spans="4:4" x14ac:dyDescent="0.25">
      <c r="D1016" t="s">
        <v>3</v>
      </c>
    </row>
    <row r="1017" spans="4:4" x14ac:dyDescent="0.25">
      <c r="D1017" t="s">
        <v>3</v>
      </c>
    </row>
    <row r="1018" spans="4:4" x14ac:dyDescent="0.25">
      <c r="D1018" t="s">
        <v>3</v>
      </c>
    </row>
    <row r="1019" spans="4:4" x14ac:dyDescent="0.25">
      <c r="D1019" t="s">
        <v>3</v>
      </c>
    </row>
    <row r="1020" spans="4:4" x14ac:dyDescent="0.25">
      <c r="D1020" t="s">
        <v>3</v>
      </c>
    </row>
    <row r="1021" spans="4:4" x14ac:dyDescent="0.25">
      <c r="D1021" t="s">
        <v>3</v>
      </c>
    </row>
    <row r="1022" spans="4:4" x14ac:dyDescent="0.25">
      <c r="D1022" t="s">
        <v>3</v>
      </c>
    </row>
    <row r="1023" spans="4:4" x14ac:dyDescent="0.25">
      <c r="D1023" t="s">
        <v>3</v>
      </c>
    </row>
    <row r="1024" spans="4:4" x14ac:dyDescent="0.25">
      <c r="D1024" t="s">
        <v>3</v>
      </c>
    </row>
    <row r="1025" spans="4:4" x14ac:dyDescent="0.25">
      <c r="D1025" t="s">
        <v>3</v>
      </c>
    </row>
    <row r="1026" spans="4:4" x14ac:dyDescent="0.25">
      <c r="D1026" t="s">
        <v>3</v>
      </c>
    </row>
    <row r="1027" spans="4:4" x14ac:dyDescent="0.25">
      <c r="D1027" t="s">
        <v>3</v>
      </c>
    </row>
    <row r="1028" spans="4:4" x14ac:dyDescent="0.25">
      <c r="D1028" t="s">
        <v>3</v>
      </c>
    </row>
    <row r="1029" spans="4:4" x14ac:dyDescent="0.25">
      <c r="D1029" t="s">
        <v>3</v>
      </c>
    </row>
    <row r="1030" spans="4:4" x14ac:dyDescent="0.25">
      <c r="D1030" t="s">
        <v>3</v>
      </c>
    </row>
    <row r="1031" spans="4:4" x14ac:dyDescent="0.25">
      <c r="D1031" t="s">
        <v>3</v>
      </c>
    </row>
    <row r="1032" spans="4:4" x14ac:dyDescent="0.25">
      <c r="D1032" t="s">
        <v>3</v>
      </c>
    </row>
    <row r="1033" spans="4:4" x14ac:dyDescent="0.25">
      <c r="D1033" t="s">
        <v>3</v>
      </c>
    </row>
    <row r="1034" spans="4:4" x14ac:dyDescent="0.25">
      <c r="D1034" t="s">
        <v>3</v>
      </c>
    </row>
    <row r="1035" spans="4:4" x14ac:dyDescent="0.25">
      <c r="D1035" t="s">
        <v>3</v>
      </c>
    </row>
    <row r="1036" spans="4:4" x14ac:dyDescent="0.25">
      <c r="D1036" t="s">
        <v>3</v>
      </c>
    </row>
    <row r="1037" spans="4:4" x14ac:dyDescent="0.25">
      <c r="D1037" t="s">
        <v>3</v>
      </c>
    </row>
    <row r="1038" spans="4:4" x14ac:dyDescent="0.25">
      <c r="D1038" t="s">
        <v>3</v>
      </c>
    </row>
    <row r="1039" spans="4:4" x14ac:dyDescent="0.25">
      <c r="D1039" t="s">
        <v>3</v>
      </c>
    </row>
    <row r="1040" spans="4:4" x14ac:dyDescent="0.25">
      <c r="D1040" t="s">
        <v>3</v>
      </c>
    </row>
    <row r="1041" spans="4:4" x14ac:dyDescent="0.25">
      <c r="D1041" t="s">
        <v>3</v>
      </c>
    </row>
    <row r="1042" spans="4:4" x14ac:dyDescent="0.25">
      <c r="D1042" t="s">
        <v>3</v>
      </c>
    </row>
    <row r="1043" spans="4:4" x14ac:dyDescent="0.25">
      <c r="D1043" t="s">
        <v>3</v>
      </c>
    </row>
    <row r="1044" spans="4:4" x14ac:dyDescent="0.25">
      <c r="D1044" t="s">
        <v>3</v>
      </c>
    </row>
    <row r="1045" spans="4:4" x14ac:dyDescent="0.25">
      <c r="D1045" t="s">
        <v>3</v>
      </c>
    </row>
    <row r="1046" spans="4:4" x14ac:dyDescent="0.25">
      <c r="D1046" t="s">
        <v>3</v>
      </c>
    </row>
    <row r="1047" spans="4:4" x14ac:dyDescent="0.25">
      <c r="D1047" t="s">
        <v>3</v>
      </c>
    </row>
    <row r="1048" spans="4:4" x14ac:dyDescent="0.25">
      <c r="D1048" t="s">
        <v>3</v>
      </c>
    </row>
    <row r="1049" spans="4:4" x14ac:dyDescent="0.25">
      <c r="D1049" t="s">
        <v>3</v>
      </c>
    </row>
    <row r="1050" spans="4:4" x14ac:dyDescent="0.25">
      <c r="D1050" t="s">
        <v>3</v>
      </c>
    </row>
    <row r="1051" spans="4:4" x14ac:dyDescent="0.25">
      <c r="D1051" t="s">
        <v>3</v>
      </c>
    </row>
    <row r="1052" spans="4:4" x14ac:dyDescent="0.25">
      <c r="D1052" t="s">
        <v>3</v>
      </c>
    </row>
    <row r="1053" spans="4:4" x14ac:dyDescent="0.25">
      <c r="D1053" t="s">
        <v>3</v>
      </c>
    </row>
    <row r="1054" spans="4:4" x14ac:dyDescent="0.25">
      <c r="D1054" t="s">
        <v>3</v>
      </c>
    </row>
    <row r="1055" spans="4:4" x14ac:dyDescent="0.25">
      <c r="D1055" t="s">
        <v>3</v>
      </c>
    </row>
    <row r="1056" spans="4:4" x14ac:dyDescent="0.25">
      <c r="D1056" t="s">
        <v>3</v>
      </c>
    </row>
    <row r="1057" spans="4:4" x14ac:dyDescent="0.25">
      <c r="D1057" t="s">
        <v>3</v>
      </c>
    </row>
    <row r="1058" spans="4:4" x14ac:dyDescent="0.25">
      <c r="D1058" t="s">
        <v>3</v>
      </c>
    </row>
    <row r="1059" spans="4:4" x14ac:dyDescent="0.25">
      <c r="D1059" t="s">
        <v>3</v>
      </c>
    </row>
    <row r="1060" spans="4:4" x14ac:dyDescent="0.25">
      <c r="D1060" t="s">
        <v>3</v>
      </c>
    </row>
    <row r="1061" spans="4:4" x14ac:dyDescent="0.25">
      <c r="D1061" t="s">
        <v>3</v>
      </c>
    </row>
    <row r="1062" spans="4:4" x14ac:dyDescent="0.25">
      <c r="D1062" t="s">
        <v>3</v>
      </c>
    </row>
    <row r="1063" spans="4:4" x14ac:dyDescent="0.25">
      <c r="D1063" t="s">
        <v>3</v>
      </c>
    </row>
    <row r="1064" spans="4:4" x14ac:dyDescent="0.25">
      <c r="D1064" t="s">
        <v>3</v>
      </c>
    </row>
    <row r="1065" spans="4:4" x14ac:dyDescent="0.25">
      <c r="D1065" t="s">
        <v>3</v>
      </c>
    </row>
    <row r="1066" spans="4:4" x14ac:dyDescent="0.25">
      <c r="D1066" t="s">
        <v>3</v>
      </c>
    </row>
    <row r="1067" spans="4:4" x14ac:dyDescent="0.25">
      <c r="D1067" t="s">
        <v>3</v>
      </c>
    </row>
    <row r="1068" spans="4:4" x14ac:dyDescent="0.25">
      <c r="D1068" t="s">
        <v>3</v>
      </c>
    </row>
    <row r="1069" spans="4:4" x14ac:dyDescent="0.25">
      <c r="D1069" t="s">
        <v>3</v>
      </c>
    </row>
    <row r="1070" spans="4:4" x14ac:dyDescent="0.25">
      <c r="D1070" t="s">
        <v>3</v>
      </c>
    </row>
    <row r="1071" spans="4:4" x14ac:dyDescent="0.25">
      <c r="D1071" t="s">
        <v>3</v>
      </c>
    </row>
    <row r="1072" spans="4:4" x14ac:dyDescent="0.25">
      <c r="D1072" t="s">
        <v>3</v>
      </c>
    </row>
    <row r="1073" spans="4:4" x14ac:dyDescent="0.25">
      <c r="D1073" t="s">
        <v>3</v>
      </c>
    </row>
    <row r="1074" spans="4:4" x14ac:dyDescent="0.25">
      <c r="D1074" t="s">
        <v>3</v>
      </c>
    </row>
    <row r="1075" spans="4:4" x14ac:dyDescent="0.25">
      <c r="D1075" t="s">
        <v>3</v>
      </c>
    </row>
    <row r="1076" spans="4:4" x14ac:dyDescent="0.25">
      <c r="D1076" t="s">
        <v>3</v>
      </c>
    </row>
    <row r="1077" spans="4:4" x14ac:dyDescent="0.25">
      <c r="D1077" t="s">
        <v>3</v>
      </c>
    </row>
    <row r="1078" spans="4:4" x14ac:dyDescent="0.25">
      <c r="D1078" t="s">
        <v>3</v>
      </c>
    </row>
    <row r="1079" spans="4:4" x14ac:dyDescent="0.25">
      <c r="D1079" t="s">
        <v>3</v>
      </c>
    </row>
    <row r="1080" spans="4:4" x14ac:dyDescent="0.25">
      <c r="D1080" t="s">
        <v>3</v>
      </c>
    </row>
    <row r="1081" spans="4:4" x14ac:dyDescent="0.25">
      <c r="D1081" t="s">
        <v>3</v>
      </c>
    </row>
    <row r="1082" spans="4:4" x14ac:dyDescent="0.25">
      <c r="D1082" t="s">
        <v>3</v>
      </c>
    </row>
    <row r="1083" spans="4:4" x14ac:dyDescent="0.25">
      <c r="D1083" t="s">
        <v>3</v>
      </c>
    </row>
    <row r="1084" spans="4:4" x14ac:dyDescent="0.25">
      <c r="D1084" t="s">
        <v>3</v>
      </c>
    </row>
    <row r="1085" spans="4:4" x14ac:dyDescent="0.25">
      <c r="D1085" t="s">
        <v>3</v>
      </c>
    </row>
    <row r="1086" spans="4:4" x14ac:dyDescent="0.25">
      <c r="D1086" t="s">
        <v>3</v>
      </c>
    </row>
    <row r="1087" spans="4:4" x14ac:dyDescent="0.25">
      <c r="D1087" t="s">
        <v>3</v>
      </c>
    </row>
    <row r="1088" spans="4:4" x14ac:dyDescent="0.25">
      <c r="D1088" t="s">
        <v>3</v>
      </c>
    </row>
    <row r="1089" spans="4:4" x14ac:dyDescent="0.25">
      <c r="D1089" t="s">
        <v>3</v>
      </c>
    </row>
    <row r="1090" spans="4:4" x14ac:dyDescent="0.25">
      <c r="D1090" t="s">
        <v>3</v>
      </c>
    </row>
    <row r="1091" spans="4:4" x14ac:dyDescent="0.25">
      <c r="D1091" t="s">
        <v>3</v>
      </c>
    </row>
    <row r="1092" spans="4:4" x14ac:dyDescent="0.25">
      <c r="D1092" t="s">
        <v>3</v>
      </c>
    </row>
    <row r="1093" spans="4:4" x14ac:dyDescent="0.25">
      <c r="D1093" t="s">
        <v>3</v>
      </c>
    </row>
    <row r="1094" spans="4:4" x14ac:dyDescent="0.25">
      <c r="D1094" t="s">
        <v>3</v>
      </c>
    </row>
    <row r="1095" spans="4:4" x14ac:dyDescent="0.25">
      <c r="D1095" t="s">
        <v>3</v>
      </c>
    </row>
    <row r="1096" spans="4:4" x14ac:dyDescent="0.25">
      <c r="D1096" t="s">
        <v>3</v>
      </c>
    </row>
    <row r="1097" spans="4:4" x14ac:dyDescent="0.25">
      <c r="D1097" t="s">
        <v>3</v>
      </c>
    </row>
    <row r="1098" spans="4:4" x14ac:dyDescent="0.25">
      <c r="D1098" t="s">
        <v>3</v>
      </c>
    </row>
    <row r="1099" spans="4:4" x14ac:dyDescent="0.25">
      <c r="D1099" t="s">
        <v>3</v>
      </c>
    </row>
    <row r="1100" spans="4:4" x14ac:dyDescent="0.25">
      <c r="D1100" t="s">
        <v>3</v>
      </c>
    </row>
    <row r="1101" spans="4:4" x14ac:dyDescent="0.25">
      <c r="D1101" t="s">
        <v>3</v>
      </c>
    </row>
    <row r="1102" spans="4:4" x14ac:dyDescent="0.25">
      <c r="D1102" t="s">
        <v>3</v>
      </c>
    </row>
    <row r="1103" spans="4:4" x14ac:dyDescent="0.25">
      <c r="D1103" t="s">
        <v>3</v>
      </c>
    </row>
    <row r="1104" spans="4:4" x14ac:dyDescent="0.25">
      <c r="D1104" t="s">
        <v>3</v>
      </c>
    </row>
    <row r="1105" spans="4:4" x14ac:dyDescent="0.25">
      <c r="D1105" t="s">
        <v>3</v>
      </c>
    </row>
    <row r="1106" spans="4:4" x14ac:dyDescent="0.25">
      <c r="D1106" t="s">
        <v>3</v>
      </c>
    </row>
    <row r="1107" spans="4:4" x14ac:dyDescent="0.25">
      <c r="D1107" t="s">
        <v>3</v>
      </c>
    </row>
    <row r="1108" spans="4:4" x14ac:dyDescent="0.25">
      <c r="D1108" t="s">
        <v>3</v>
      </c>
    </row>
    <row r="1109" spans="4:4" x14ac:dyDescent="0.25">
      <c r="D1109" t="s">
        <v>3</v>
      </c>
    </row>
    <row r="1110" spans="4:4" x14ac:dyDescent="0.25">
      <c r="D1110" t="s">
        <v>3</v>
      </c>
    </row>
    <row r="1111" spans="4:4" x14ac:dyDescent="0.25">
      <c r="D1111" t="s">
        <v>3</v>
      </c>
    </row>
    <row r="1112" spans="4:4" x14ac:dyDescent="0.25">
      <c r="D1112" t="s">
        <v>3</v>
      </c>
    </row>
    <row r="1113" spans="4:4" x14ac:dyDescent="0.25">
      <c r="D1113" t="s">
        <v>3</v>
      </c>
    </row>
    <row r="1114" spans="4:4" x14ac:dyDescent="0.25">
      <c r="D1114" t="s">
        <v>3</v>
      </c>
    </row>
    <row r="1115" spans="4:4" x14ac:dyDescent="0.25">
      <c r="D1115" t="s">
        <v>3</v>
      </c>
    </row>
    <row r="1116" spans="4:4" x14ac:dyDescent="0.25">
      <c r="D1116" t="s">
        <v>3</v>
      </c>
    </row>
    <row r="1117" spans="4:4" x14ac:dyDescent="0.25">
      <c r="D1117" t="s">
        <v>3</v>
      </c>
    </row>
    <row r="1118" spans="4:4" x14ac:dyDescent="0.25">
      <c r="D1118" t="s">
        <v>3</v>
      </c>
    </row>
    <row r="1119" spans="4:4" x14ac:dyDescent="0.25">
      <c r="D1119" t="s">
        <v>3</v>
      </c>
    </row>
    <row r="1120" spans="4:4" x14ac:dyDescent="0.25">
      <c r="D1120" t="s">
        <v>3</v>
      </c>
    </row>
    <row r="1121" spans="4:4" x14ac:dyDescent="0.25">
      <c r="D1121" t="s">
        <v>3</v>
      </c>
    </row>
    <row r="1122" spans="4:4" x14ac:dyDescent="0.25">
      <c r="D1122" t="s">
        <v>3</v>
      </c>
    </row>
    <row r="1123" spans="4:4" x14ac:dyDescent="0.25">
      <c r="D1123" t="s">
        <v>3</v>
      </c>
    </row>
    <row r="1124" spans="4:4" x14ac:dyDescent="0.25">
      <c r="D1124" t="s">
        <v>3</v>
      </c>
    </row>
    <row r="1125" spans="4:4" x14ac:dyDescent="0.25">
      <c r="D1125" t="s">
        <v>3</v>
      </c>
    </row>
    <row r="1126" spans="4:4" x14ac:dyDescent="0.25">
      <c r="D1126" t="s">
        <v>3</v>
      </c>
    </row>
    <row r="1127" spans="4:4" x14ac:dyDescent="0.25">
      <c r="D1127" t="s">
        <v>3</v>
      </c>
    </row>
    <row r="1128" spans="4:4" x14ac:dyDescent="0.25">
      <c r="D1128" t="s">
        <v>3</v>
      </c>
    </row>
    <row r="1129" spans="4:4" x14ac:dyDescent="0.25">
      <c r="D1129" t="s">
        <v>3</v>
      </c>
    </row>
    <row r="1130" spans="4:4" x14ac:dyDescent="0.25">
      <c r="D1130" t="s">
        <v>3</v>
      </c>
    </row>
    <row r="1131" spans="4:4" x14ac:dyDescent="0.25">
      <c r="D1131" t="s">
        <v>3</v>
      </c>
    </row>
    <row r="1132" spans="4:4" x14ac:dyDescent="0.25">
      <c r="D1132" t="s">
        <v>3</v>
      </c>
    </row>
    <row r="1133" spans="4:4" x14ac:dyDescent="0.25">
      <c r="D1133" t="s">
        <v>3</v>
      </c>
    </row>
    <row r="1134" spans="4:4" x14ac:dyDescent="0.25">
      <c r="D1134" t="s">
        <v>3</v>
      </c>
    </row>
    <row r="1135" spans="4:4" x14ac:dyDescent="0.25">
      <c r="D1135" t="s">
        <v>3</v>
      </c>
    </row>
    <row r="1136" spans="4:4" x14ac:dyDescent="0.25">
      <c r="D1136" t="s">
        <v>3</v>
      </c>
    </row>
    <row r="1137" spans="4:4" x14ac:dyDescent="0.25">
      <c r="D1137" t="s">
        <v>3</v>
      </c>
    </row>
    <row r="1138" spans="4:4" x14ac:dyDescent="0.25">
      <c r="D1138" t="s">
        <v>3</v>
      </c>
    </row>
    <row r="1139" spans="4:4" x14ac:dyDescent="0.25">
      <c r="D1139" t="s">
        <v>3</v>
      </c>
    </row>
    <row r="1140" spans="4:4" x14ac:dyDescent="0.25">
      <c r="D1140" t="s">
        <v>3</v>
      </c>
    </row>
    <row r="1141" spans="4:4" x14ac:dyDescent="0.25">
      <c r="D1141" t="s">
        <v>3</v>
      </c>
    </row>
    <row r="1142" spans="4:4" x14ac:dyDescent="0.25">
      <c r="D1142" t="s">
        <v>3</v>
      </c>
    </row>
    <row r="1143" spans="4:4" x14ac:dyDescent="0.25">
      <c r="D1143" t="s">
        <v>3</v>
      </c>
    </row>
    <row r="1144" spans="4:4" x14ac:dyDescent="0.25">
      <c r="D1144" t="s">
        <v>3</v>
      </c>
    </row>
    <row r="1145" spans="4:4" x14ac:dyDescent="0.25">
      <c r="D1145" t="s">
        <v>3</v>
      </c>
    </row>
    <row r="1146" spans="4:4" x14ac:dyDescent="0.25">
      <c r="D1146" t="s">
        <v>3</v>
      </c>
    </row>
    <row r="1147" spans="4:4" x14ac:dyDescent="0.25">
      <c r="D1147" t="s">
        <v>3</v>
      </c>
    </row>
    <row r="1148" spans="4:4" x14ac:dyDescent="0.25">
      <c r="D1148" t="s">
        <v>3</v>
      </c>
    </row>
    <row r="1149" spans="4:4" x14ac:dyDescent="0.25">
      <c r="D1149" t="s">
        <v>3</v>
      </c>
    </row>
    <row r="1150" spans="4:4" x14ac:dyDescent="0.25">
      <c r="D1150" t="s">
        <v>3</v>
      </c>
    </row>
    <row r="1151" spans="4:4" x14ac:dyDescent="0.25">
      <c r="D1151" t="s">
        <v>3</v>
      </c>
    </row>
    <row r="1152" spans="4:4" x14ac:dyDescent="0.25">
      <c r="D1152" t="s">
        <v>3</v>
      </c>
    </row>
    <row r="1153" spans="4:4" x14ac:dyDescent="0.25">
      <c r="D1153" t="s">
        <v>3</v>
      </c>
    </row>
    <row r="1154" spans="4:4" x14ac:dyDescent="0.25">
      <c r="D1154" t="s">
        <v>3</v>
      </c>
    </row>
    <row r="1155" spans="4:4" x14ac:dyDescent="0.25">
      <c r="D1155" t="s">
        <v>3</v>
      </c>
    </row>
    <row r="1156" spans="4:4" x14ac:dyDescent="0.25">
      <c r="D1156" t="s">
        <v>3</v>
      </c>
    </row>
    <row r="1157" spans="4:4" x14ac:dyDescent="0.25">
      <c r="D1157" t="s">
        <v>3</v>
      </c>
    </row>
    <row r="1158" spans="4:4" x14ac:dyDescent="0.25">
      <c r="D1158" t="s">
        <v>3</v>
      </c>
    </row>
    <row r="1159" spans="4:4" x14ac:dyDescent="0.25">
      <c r="D1159" t="s">
        <v>3</v>
      </c>
    </row>
    <row r="1160" spans="4:4" x14ac:dyDescent="0.25">
      <c r="D1160" t="s">
        <v>3</v>
      </c>
    </row>
    <row r="1161" spans="4:4" x14ac:dyDescent="0.25">
      <c r="D1161" t="s">
        <v>3</v>
      </c>
    </row>
    <row r="1162" spans="4:4" x14ac:dyDescent="0.25">
      <c r="D1162" t="s">
        <v>3</v>
      </c>
    </row>
    <row r="1163" spans="4:4" x14ac:dyDescent="0.25">
      <c r="D1163" t="s">
        <v>3</v>
      </c>
    </row>
    <row r="1164" spans="4:4" x14ac:dyDescent="0.25">
      <c r="D1164" t="s">
        <v>3</v>
      </c>
    </row>
    <row r="1165" spans="4:4" x14ac:dyDescent="0.25">
      <c r="D1165" t="s">
        <v>3</v>
      </c>
    </row>
    <row r="1166" spans="4:4" x14ac:dyDescent="0.25">
      <c r="D1166" t="s">
        <v>3</v>
      </c>
    </row>
    <row r="1167" spans="4:4" x14ac:dyDescent="0.25">
      <c r="D1167" t="s">
        <v>3</v>
      </c>
    </row>
    <row r="1168" spans="4:4" x14ac:dyDescent="0.25">
      <c r="D1168" t="s">
        <v>3</v>
      </c>
    </row>
    <row r="1169" spans="4:4" x14ac:dyDescent="0.25">
      <c r="D1169" t="s">
        <v>3</v>
      </c>
    </row>
    <row r="1170" spans="4:4" x14ac:dyDescent="0.25">
      <c r="D1170" t="s">
        <v>3</v>
      </c>
    </row>
    <row r="1171" spans="4:4" x14ac:dyDescent="0.25">
      <c r="D1171" t="s">
        <v>3</v>
      </c>
    </row>
    <row r="1172" spans="4:4" x14ac:dyDescent="0.25">
      <c r="D1172" t="s">
        <v>3</v>
      </c>
    </row>
    <row r="1173" spans="4:4" x14ac:dyDescent="0.25">
      <c r="D1173" t="s">
        <v>3</v>
      </c>
    </row>
    <row r="1174" spans="4:4" x14ac:dyDescent="0.25">
      <c r="D1174" t="s">
        <v>3</v>
      </c>
    </row>
    <row r="1175" spans="4:4" x14ac:dyDescent="0.25">
      <c r="D1175" t="s">
        <v>3</v>
      </c>
    </row>
    <row r="1176" spans="4:4" x14ac:dyDescent="0.25">
      <c r="D1176" t="s">
        <v>3</v>
      </c>
    </row>
    <row r="1177" spans="4:4" x14ac:dyDescent="0.25">
      <c r="D1177" t="s">
        <v>3</v>
      </c>
    </row>
    <row r="1178" spans="4:4" x14ac:dyDescent="0.25">
      <c r="D1178" t="s">
        <v>3</v>
      </c>
    </row>
    <row r="1179" spans="4:4" x14ac:dyDescent="0.25">
      <c r="D1179" t="s">
        <v>3</v>
      </c>
    </row>
    <row r="1180" spans="4:4" x14ac:dyDescent="0.25">
      <c r="D1180" t="s">
        <v>3</v>
      </c>
    </row>
    <row r="1181" spans="4:4" x14ac:dyDescent="0.25">
      <c r="D1181" t="s">
        <v>3</v>
      </c>
    </row>
    <row r="1182" spans="4:4" x14ac:dyDescent="0.25">
      <c r="D1182" t="s">
        <v>3</v>
      </c>
    </row>
    <row r="1183" spans="4:4" x14ac:dyDescent="0.25">
      <c r="D1183" t="s">
        <v>3</v>
      </c>
    </row>
    <row r="1184" spans="4:4" x14ac:dyDescent="0.25">
      <c r="D1184" t="s">
        <v>3</v>
      </c>
    </row>
    <row r="1185" spans="4:4" x14ac:dyDescent="0.25">
      <c r="D1185" t="s">
        <v>3</v>
      </c>
    </row>
    <row r="1186" spans="4:4" x14ac:dyDescent="0.25">
      <c r="D1186" t="s">
        <v>3</v>
      </c>
    </row>
    <row r="1187" spans="4:4" x14ac:dyDescent="0.25">
      <c r="D1187" t="s">
        <v>3</v>
      </c>
    </row>
    <row r="1188" spans="4:4" x14ac:dyDescent="0.25">
      <c r="D1188" t="s">
        <v>3</v>
      </c>
    </row>
    <row r="1189" spans="4:4" x14ac:dyDescent="0.25">
      <c r="D1189" t="s">
        <v>3</v>
      </c>
    </row>
    <row r="1190" spans="4:4" x14ac:dyDescent="0.25">
      <c r="D1190" t="s">
        <v>3</v>
      </c>
    </row>
    <row r="1191" spans="4:4" x14ac:dyDescent="0.25">
      <c r="D1191" t="s">
        <v>3</v>
      </c>
    </row>
    <row r="1192" spans="4:4" x14ac:dyDescent="0.25">
      <c r="D1192" t="s">
        <v>3</v>
      </c>
    </row>
    <row r="1193" spans="4:4" x14ac:dyDescent="0.25">
      <c r="D1193" t="s">
        <v>3</v>
      </c>
    </row>
    <row r="1194" spans="4:4" x14ac:dyDescent="0.25">
      <c r="D1194" t="s">
        <v>3</v>
      </c>
    </row>
    <row r="1195" spans="4:4" x14ac:dyDescent="0.25">
      <c r="D1195" t="s">
        <v>3</v>
      </c>
    </row>
    <row r="1196" spans="4:4" x14ac:dyDescent="0.25">
      <c r="D1196" t="s">
        <v>3</v>
      </c>
    </row>
    <row r="1197" spans="4:4" x14ac:dyDescent="0.25">
      <c r="D1197" t="s">
        <v>3</v>
      </c>
    </row>
    <row r="1198" spans="4:4" x14ac:dyDescent="0.25">
      <c r="D1198" t="s">
        <v>3</v>
      </c>
    </row>
    <row r="1199" spans="4:4" x14ac:dyDescent="0.25">
      <c r="D1199" t="s">
        <v>3</v>
      </c>
    </row>
    <row r="1200" spans="4:4" x14ac:dyDescent="0.25">
      <c r="D1200" t="s">
        <v>3</v>
      </c>
    </row>
    <row r="1201" spans="4:4" x14ac:dyDescent="0.25">
      <c r="D1201" t="s">
        <v>3</v>
      </c>
    </row>
    <row r="1202" spans="4:4" x14ac:dyDescent="0.25">
      <c r="D1202" t="s">
        <v>3</v>
      </c>
    </row>
    <row r="1203" spans="4:4" x14ac:dyDescent="0.25">
      <c r="D1203" t="s">
        <v>3</v>
      </c>
    </row>
    <row r="1204" spans="4:4" x14ac:dyDescent="0.25">
      <c r="D1204" t="s">
        <v>3</v>
      </c>
    </row>
    <row r="1205" spans="4:4" x14ac:dyDescent="0.25">
      <c r="D1205" t="s">
        <v>3</v>
      </c>
    </row>
    <row r="1206" spans="4:4" x14ac:dyDescent="0.25">
      <c r="D1206" t="s">
        <v>3</v>
      </c>
    </row>
    <row r="1207" spans="4:4" x14ac:dyDescent="0.25">
      <c r="D1207" t="s">
        <v>3</v>
      </c>
    </row>
    <row r="1208" spans="4:4" x14ac:dyDescent="0.25">
      <c r="D1208" t="s">
        <v>3</v>
      </c>
    </row>
    <row r="1209" spans="4:4" x14ac:dyDescent="0.25">
      <c r="D1209" t="s">
        <v>3</v>
      </c>
    </row>
    <row r="1210" spans="4:4" x14ac:dyDescent="0.25">
      <c r="D1210" t="s">
        <v>3</v>
      </c>
    </row>
    <row r="1211" spans="4:4" x14ac:dyDescent="0.25">
      <c r="D1211" t="s">
        <v>3</v>
      </c>
    </row>
    <row r="1212" spans="4:4" x14ac:dyDescent="0.25">
      <c r="D1212" t="s">
        <v>3</v>
      </c>
    </row>
    <row r="1213" spans="4:4" x14ac:dyDescent="0.25">
      <c r="D1213" t="s">
        <v>3</v>
      </c>
    </row>
    <row r="1214" spans="4:4" x14ac:dyDescent="0.25">
      <c r="D1214" t="s">
        <v>3</v>
      </c>
    </row>
    <row r="1215" spans="4:4" x14ac:dyDescent="0.25">
      <c r="D1215" t="s">
        <v>3</v>
      </c>
    </row>
    <row r="1216" spans="4:4" x14ac:dyDescent="0.25">
      <c r="D1216" t="s">
        <v>3</v>
      </c>
    </row>
    <row r="1217" spans="4:4" x14ac:dyDescent="0.25">
      <c r="D1217" t="s">
        <v>3</v>
      </c>
    </row>
    <row r="1218" spans="4:4" x14ac:dyDescent="0.25">
      <c r="D1218" t="s">
        <v>3</v>
      </c>
    </row>
    <row r="1219" spans="4:4" x14ac:dyDescent="0.25">
      <c r="D1219" t="s">
        <v>3</v>
      </c>
    </row>
    <row r="1220" spans="4:4" x14ac:dyDescent="0.25">
      <c r="D1220" t="s">
        <v>3</v>
      </c>
    </row>
    <row r="1221" spans="4:4" x14ac:dyDescent="0.25">
      <c r="D1221" t="s">
        <v>3</v>
      </c>
    </row>
    <row r="1222" spans="4:4" x14ac:dyDescent="0.25">
      <c r="D1222" t="s">
        <v>3</v>
      </c>
    </row>
    <row r="1223" spans="4:4" x14ac:dyDescent="0.25">
      <c r="D1223" t="s">
        <v>3</v>
      </c>
    </row>
    <row r="1224" spans="4:4" x14ac:dyDescent="0.25">
      <c r="D1224" t="s">
        <v>3</v>
      </c>
    </row>
    <row r="1225" spans="4:4" x14ac:dyDescent="0.25">
      <c r="D1225" t="s">
        <v>3</v>
      </c>
    </row>
    <row r="1226" spans="4:4" x14ac:dyDescent="0.25">
      <c r="D1226" t="s">
        <v>3</v>
      </c>
    </row>
    <row r="1227" spans="4:4" x14ac:dyDescent="0.25">
      <c r="D1227" t="s">
        <v>3</v>
      </c>
    </row>
    <row r="1228" spans="4:4" x14ac:dyDescent="0.25">
      <c r="D1228" t="s">
        <v>3</v>
      </c>
    </row>
    <row r="1229" spans="4:4" x14ac:dyDescent="0.25">
      <c r="D1229" t="s">
        <v>3</v>
      </c>
    </row>
    <row r="1230" spans="4:4" x14ac:dyDescent="0.25">
      <c r="D1230" t="s">
        <v>3</v>
      </c>
    </row>
    <row r="1231" spans="4:4" x14ac:dyDescent="0.25">
      <c r="D1231" t="s">
        <v>3</v>
      </c>
    </row>
    <row r="1232" spans="4:4" x14ac:dyDescent="0.25">
      <c r="D1232" t="s">
        <v>3</v>
      </c>
    </row>
    <row r="1233" spans="4:4" x14ac:dyDescent="0.25">
      <c r="D1233" t="s">
        <v>3</v>
      </c>
    </row>
    <row r="1234" spans="4:4" x14ac:dyDescent="0.25">
      <c r="D1234" t="s">
        <v>3</v>
      </c>
    </row>
    <row r="1235" spans="4:4" x14ac:dyDescent="0.25">
      <c r="D1235" t="s">
        <v>3</v>
      </c>
    </row>
    <row r="1236" spans="4:4" x14ac:dyDescent="0.25">
      <c r="D1236" t="s">
        <v>3</v>
      </c>
    </row>
    <row r="1237" spans="4:4" x14ac:dyDescent="0.25">
      <c r="D1237" t="s">
        <v>3</v>
      </c>
    </row>
    <row r="1238" spans="4:4" x14ac:dyDescent="0.25">
      <c r="D1238" t="s">
        <v>3</v>
      </c>
    </row>
    <row r="1239" spans="4:4" x14ac:dyDescent="0.25">
      <c r="D1239" t="s">
        <v>3</v>
      </c>
    </row>
    <row r="1240" spans="4:4" x14ac:dyDescent="0.25">
      <c r="D1240" t="s">
        <v>3</v>
      </c>
    </row>
    <row r="1241" spans="4:4" x14ac:dyDescent="0.25">
      <c r="D1241" t="s">
        <v>3</v>
      </c>
    </row>
    <row r="1242" spans="4:4" x14ac:dyDescent="0.25">
      <c r="D1242" t="s">
        <v>3</v>
      </c>
    </row>
    <row r="1243" spans="4:4" x14ac:dyDescent="0.25">
      <c r="D1243" t="s">
        <v>3</v>
      </c>
    </row>
    <row r="1244" spans="4:4" x14ac:dyDescent="0.25">
      <c r="D1244" t="s">
        <v>3</v>
      </c>
    </row>
    <row r="1245" spans="4:4" x14ac:dyDescent="0.25">
      <c r="D1245" t="s">
        <v>3</v>
      </c>
    </row>
    <row r="1246" spans="4:4" x14ac:dyDescent="0.25">
      <c r="D1246" t="s">
        <v>3</v>
      </c>
    </row>
    <row r="1247" spans="4:4" x14ac:dyDescent="0.25">
      <c r="D1247" t="s">
        <v>3</v>
      </c>
    </row>
    <row r="1248" spans="4:4" x14ac:dyDescent="0.25">
      <c r="D1248" t="s">
        <v>3</v>
      </c>
    </row>
    <row r="1249" spans="4:4" x14ac:dyDescent="0.25">
      <c r="D1249" t="s">
        <v>3</v>
      </c>
    </row>
    <row r="1250" spans="4:4" x14ac:dyDescent="0.25">
      <c r="D1250" t="s">
        <v>3</v>
      </c>
    </row>
    <row r="1251" spans="4:4" x14ac:dyDescent="0.25">
      <c r="D1251" t="s">
        <v>3</v>
      </c>
    </row>
    <row r="1252" spans="4:4" x14ac:dyDescent="0.25">
      <c r="D1252" t="s">
        <v>3</v>
      </c>
    </row>
    <row r="1253" spans="4:4" x14ac:dyDescent="0.25">
      <c r="D1253" t="s">
        <v>3</v>
      </c>
    </row>
    <row r="1254" spans="4:4" x14ac:dyDescent="0.25">
      <c r="D1254" t="s">
        <v>3</v>
      </c>
    </row>
    <row r="1255" spans="4:4" x14ac:dyDescent="0.25">
      <c r="D1255" t="s">
        <v>3</v>
      </c>
    </row>
    <row r="1256" spans="4:4" x14ac:dyDescent="0.25">
      <c r="D1256" t="s">
        <v>3</v>
      </c>
    </row>
    <row r="1257" spans="4:4" x14ac:dyDescent="0.25">
      <c r="D1257" t="s">
        <v>3</v>
      </c>
    </row>
    <row r="1258" spans="4:4" x14ac:dyDescent="0.25">
      <c r="D1258" t="s">
        <v>3</v>
      </c>
    </row>
    <row r="1259" spans="4:4" x14ac:dyDescent="0.25">
      <c r="D1259" t="s">
        <v>3</v>
      </c>
    </row>
    <row r="1260" spans="4:4" x14ac:dyDescent="0.25">
      <c r="D1260" t="s">
        <v>3</v>
      </c>
    </row>
    <row r="1261" spans="4:4" x14ac:dyDescent="0.25">
      <c r="D1261" t="s">
        <v>3</v>
      </c>
    </row>
    <row r="1262" spans="4:4" x14ac:dyDescent="0.25">
      <c r="D1262" t="s">
        <v>3</v>
      </c>
    </row>
    <row r="1263" spans="4:4" x14ac:dyDescent="0.25">
      <c r="D1263" t="s">
        <v>3</v>
      </c>
    </row>
    <row r="1264" spans="4:4" x14ac:dyDescent="0.25">
      <c r="D1264" t="s">
        <v>3</v>
      </c>
    </row>
    <row r="1265" spans="4:4" x14ac:dyDescent="0.25">
      <c r="D1265" t="s">
        <v>3</v>
      </c>
    </row>
    <row r="1266" spans="4:4" x14ac:dyDescent="0.25">
      <c r="D1266" t="s">
        <v>3</v>
      </c>
    </row>
    <row r="1267" spans="4:4" x14ac:dyDescent="0.25">
      <c r="D1267" t="s">
        <v>3</v>
      </c>
    </row>
    <row r="1268" spans="4:4" x14ac:dyDescent="0.25">
      <c r="D1268" t="s">
        <v>3</v>
      </c>
    </row>
    <row r="1269" spans="4:4" x14ac:dyDescent="0.25">
      <c r="D1269" t="s">
        <v>3</v>
      </c>
    </row>
    <row r="1270" spans="4:4" x14ac:dyDescent="0.25">
      <c r="D1270" t="s">
        <v>3</v>
      </c>
    </row>
    <row r="1271" spans="4:4" x14ac:dyDescent="0.25">
      <c r="D1271" t="s">
        <v>3</v>
      </c>
    </row>
    <row r="1272" spans="4:4" x14ac:dyDescent="0.25">
      <c r="D1272" t="s">
        <v>3</v>
      </c>
    </row>
    <row r="1273" spans="4:4" x14ac:dyDescent="0.25">
      <c r="D1273" t="s">
        <v>3</v>
      </c>
    </row>
    <row r="1274" spans="4:4" x14ac:dyDescent="0.25">
      <c r="D1274" t="s">
        <v>3</v>
      </c>
    </row>
    <row r="1275" spans="4:4" x14ac:dyDescent="0.25">
      <c r="D1275" t="s">
        <v>3</v>
      </c>
    </row>
    <row r="1276" spans="4:4" x14ac:dyDescent="0.25">
      <c r="D1276" t="s">
        <v>3</v>
      </c>
    </row>
    <row r="1277" spans="4:4" x14ac:dyDescent="0.25">
      <c r="D1277" t="s">
        <v>3</v>
      </c>
    </row>
    <row r="1278" spans="4:4" x14ac:dyDescent="0.25">
      <c r="D1278" t="s">
        <v>3</v>
      </c>
    </row>
    <row r="1279" spans="4:4" x14ac:dyDescent="0.25">
      <c r="D1279" t="s">
        <v>3</v>
      </c>
    </row>
    <row r="1280" spans="4:4" x14ac:dyDescent="0.25">
      <c r="D1280" t="s">
        <v>3</v>
      </c>
    </row>
    <row r="1281" spans="4:4" x14ac:dyDescent="0.25">
      <c r="D1281" t="s">
        <v>3</v>
      </c>
    </row>
    <row r="1282" spans="4:4" x14ac:dyDescent="0.25">
      <c r="D1282" t="s">
        <v>3</v>
      </c>
    </row>
    <row r="1283" spans="4:4" x14ac:dyDescent="0.25">
      <c r="D1283" t="s">
        <v>3</v>
      </c>
    </row>
    <row r="1284" spans="4:4" x14ac:dyDescent="0.25">
      <c r="D1284" t="s">
        <v>3</v>
      </c>
    </row>
    <row r="1285" spans="4:4" x14ac:dyDescent="0.25">
      <c r="D1285" t="s">
        <v>3</v>
      </c>
    </row>
    <row r="1286" spans="4:4" x14ac:dyDescent="0.25">
      <c r="D1286" t="s">
        <v>3</v>
      </c>
    </row>
    <row r="1287" spans="4:4" x14ac:dyDescent="0.25">
      <c r="D1287" t="s">
        <v>3</v>
      </c>
    </row>
    <row r="1288" spans="4:4" x14ac:dyDescent="0.25">
      <c r="D1288" t="s">
        <v>3</v>
      </c>
    </row>
    <row r="1289" spans="4:4" x14ac:dyDescent="0.25">
      <c r="D1289" t="s">
        <v>3</v>
      </c>
    </row>
    <row r="1290" spans="4:4" x14ac:dyDescent="0.25">
      <c r="D1290" t="s">
        <v>3</v>
      </c>
    </row>
    <row r="1291" spans="4:4" x14ac:dyDescent="0.25">
      <c r="D1291" t="s">
        <v>3</v>
      </c>
    </row>
    <row r="1292" spans="4:4" x14ac:dyDescent="0.25">
      <c r="D1292" t="s">
        <v>3</v>
      </c>
    </row>
    <row r="1293" spans="4:4" x14ac:dyDescent="0.25">
      <c r="D1293" t="s">
        <v>3</v>
      </c>
    </row>
    <row r="1294" spans="4:4" x14ac:dyDescent="0.25">
      <c r="D1294" t="s">
        <v>3</v>
      </c>
    </row>
    <row r="1295" spans="4:4" x14ac:dyDescent="0.25">
      <c r="D1295" t="s">
        <v>3</v>
      </c>
    </row>
    <row r="1296" spans="4:4" x14ac:dyDescent="0.25">
      <c r="D1296" t="s">
        <v>3</v>
      </c>
    </row>
    <row r="1297" spans="4:4" x14ac:dyDescent="0.25">
      <c r="D1297" t="s">
        <v>3</v>
      </c>
    </row>
    <row r="1298" spans="4:4" x14ac:dyDescent="0.25">
      <c r="D1298" t="s">
        <v>3</v>
      </c>
    </row>
    <row r="1299" spans="4:4" x14ac:dyDescent="0.25">
      <c r="D1299" t="s">
        <v>3</v>
      </c>
    </row>
    <row r="1300" spans="4:4" x14ac:dyDescent="0.25">
      <c r="D1300" t="s">
        <v>3</v>
      </c>
    </row>
    <row r="1301" spans="4:4" x14ac:dyDescent="0.25">
      <c r="D1301" t="s">
        <v>3</v>
      </c>
    </row>
    <row r="1302" spans="4:4" x14ac:dyDescent="0.25">
      <c r="D1302" t="s">
        <v>3</v>
      </c>
    </row>
    <row r="1303" spans="4:4" x14ac:dyDescent="0.25">
      <c r="D1303" t="s">
        <v>3</v>
      </c>
    </row>
    <row r="1304" spans="4:4" x14ac:dyDescent="0.25">
      <c r="D1304" t="s">
        <v>3</v>
      </c>
    </row>
    <row r="1305" spans="4:4" x14ac:dyDescent="0.25">
      <c r="D1305" t="s">
        <v>3</v>
      </c>
    </row>
    <row r="1306" spans="4:4" x14ac:dyDescent="0.25">
      <c r="D1306" t="s">
        <v>3</v>
      </c>
    </row>
    <row r="1307" spans="4:4" x14ac:dyDescent="0.25">
      <c r="D1307" t="s">
        <v>3</v>
      </c>
    </row>
    <row r="1308" spans="4:4" x14ac:dyDescent="0.25">
      <c r="D1308" t="s">
        <v>3</v>
      </c>
    </row>
    <row r="1309" spans="4:4" x14ac:dyDescent="0.25">
      <c r="D1309" t="s">
        <v>3</v>
      </c>
    </row>
    <row r="1310" spans="4:4" x14ac:dyDescent="0.25">
      <c r="D1310" t="s">
        <v>3</v>
      </c>
    </row>
    <row r="1311" spans="4:4" x14ac:dyDescent="0.25">
      <c r="D1311" t="s">
        <v>3</v>
      </c>
    </row>
    <row r="1312" spans="4:4" x14ac:dyDescent="0.25">
      <c r="D1312" t="s">
        <v>3</v>
      </c>
    </row>
    <row r="1313" spans="4:4" x14ac:dyDescent="0.25">
      <c r="D1313" t="s">
        <v>3</v>
      </c>
    </row>
    <row r="1314" spans="4:4" x14ac:dyDescent="0.25">
      <c r="D1314" t="s">
        <v>3</v>
      </c>
    </row>
    <row r="1315" spans="4:4" x14ac:dyDescent="0.25">
      <c r="D1315" t="s">
        <v>3</v>
      </c>
    </row>
    <row r="1316" spans="4:4" x14ac:dyDescent="0.25">
      <c r="D1316" t="s">
        <v>3</v>
      </c>
    </row>
    <row r="1317" spans="4:4" x14ac:dyDescent="0.25">
      <c r="D1317" t="s">
        <v>3</v>
      </c>
    </row>
    <row r="1318" spans="4:4" x14ac:dyDescent="0.25">
      <c r="D1318" t="s">
        <v>3</v>
      </c>
    </row>
    <row r="1319" spans="4:4" x14ac:dyDescent="0.25">
      <c r="D1319" t="s">
        <v>3</v>
      </c>
    </row>
    <row r="1320" spans="4:4" x14ac:dyDescent="0.25">
      <c r="D1320" t="s">
        <v>3</v>
      </c>
    </row>
    <row r="1321" spans="4:4" x14ac:dyDescent="0.25">
      <c r="D1321" t="s">
        <v>3</v>
      </c>
    </row>
    <row r="1322" spans="4:4" x14ac:dyDescent="0.25">
      <c r="D1322" t="s">
        <v>3</v>
      </c>
    </row>
    <row r="1323" spans="4:4" x14ac:dyDescent="0.25">
      <c r="D1323" t="s">
        <v>3</v>
      </c>
    </row>
    <row r="1324" spans="4:4" x14ac:dyDescent="0.25">
      <c r="D1324" t="s">
        <v>3</v>
      </c>
    </row>
    <row r="1325" spans="4:4" x14ac:dyDescent="0.25">
      <c r="D1325" t="s">
        <v>3</v>
      </c>
    </row>
    <row r="1326" spans="4:4" x14ac:dyDescent="0.25">
      <c r="D1326" t="s">
        <v>3</v>
      </c>
    </row>
    <row r="1327" spans="4:4" x14ac:dyDescent="0.25">
      <c r="D1327" t="s">
        <v>3</v>
      </c>
    </row>
    <row r="1328" spans="4:4" x14ac:dyDescent="0.25">
      <c r="D1328" t="s">
        <v>3</v>
      </c>
    </row>
    <row r="1329" spans="4:4" x14ac:dyDescent="0.25">
      <c r="D1329" t="s">
        <v>3</v>
      </c>
    </row>
    <row r="1330" spans="4:4" x14ac:dyDescent="0.25">
      <c r="D1330" t="s">
        <v>3</v>
      </c>
    </row>
    <row r="1331" spans="4:4" x14ac:dyDescent="0.25">
      <c r="D1331" t="s">
        <v>3</v>
      </c>
    </row>
    <row r="1332" spans="4:4" x14ac:dyDescent="0.25">
      <c r="D1332" t="s">
        <v>3</v>
      </c>
    </row>
    <row r="1333" spans="4:4" x14ac:dyDescent="0.25">
      <c r="D1333" t="s">
        <v>3</v>
      </c>
    </row>
    <row r="1334" spans="4:4" x14ac:dyDescent="0.25">
      <c r="D1334" t="s">
        <v>3</v>
      </c>
    </row>
    <row r="1335" spans="4:4" x14ac:dyDescent="0.25">
      <c r="D1335" t="s">
        <v>3</v>
      </c>
    </row>
    <row r="1336" spans="4:4" x14ac:dyDescent="0.25">
      <c r="D1336" t="s">
        <v>3</v>
      </c>
    </row>
    <row r="1337" spans="4:4" x14ac:dyDescent="0.25">
      <c r="D1337" t="s">
        <v>3</v>
      </c>
    </row>
    <row r="1338" spans="4:4" x14ac:dyDescent="0.25">
      <c r="D1338" t="s">
        <v>3</v>
      </c>
    </row>
    <row r="1339" spans="4:4" x14ac:dyDescent="0.25">
      <c r="D1339" t="s">
        <v>3</v>
      </c>
    </row>
    <row r="1340" spans="4:4" x14ac:dyDescent="0.25">
      <c r="D1340" t="s">
        <v>3</v>
      </c>
    </row>
    <row r="1341" spans="4:4" x14ac:dyDescent="0.25">
      <c r="D1341" t="s">
        <v>3</v>
      </c>
    </row>
    <row r="1342" spans="4:4" x14ac:dyDescent="0.25">
      <c r="D1342" t="s">
        <v>3</v>
      </c>
    </row>
    <row r="1343" spans="4:4" x14ac:dyDescent="0.25">
      <c r="D1343" t="s">
        <v>3</v>
      </c>
    </row>
    <row r="1344" spans="4:4" x14ac:dyDescent="0.25">
      <c r="D1344" t="s">
        <v>3</v>
      </c>
    </row>
    <row r="1345" spans="4:4" x14ac:dyDescent="0.25">
      <c r="D1345" t="s">
        <v>3</v>
      </c>
    </row>
    <row r="1346" spans="4:4" x14ac:dyDescent="0.25">
      <c r="D1346" t="s">
        <v>3</v>
      </c>
    </row>
    <row r="1347" spans="4:4" x14ac:dyDescent="0.25">
      <c r="D1347" t="s">
        <v>3</v>
      </c>
    </row>
    <row r="1348" spans="4:4" x14ac:dyDescent="0.25">
      <c r="D1348" t="s">
        <v>3</v>
      </c>
    </row>
    <row r="1349" spans="4:4" x14ac:dyDescent="0.25">
      <c r="D1349" t="s">
        <v>8</v>
      </c>
    </row>
    <row r="1350" spans="4:4" x14ac:dyDescent="0.25">
      <c r="D1350" t="s">
        <v>3</v>
      </c>
    </row>
    <row r="1351" spans="4:4" x14ac:dyDescent="0.25">
      <c r="D1351" t="s">
        <v>3</v>
      </c>
    </row>
    <row r="1352" spans="4:4" x14ac:dyDescent="0.25">
      <c r="D1352" t="s">
        <v>3</v>
      </c>
    </row>
    <row r="1353" spans="4:4" x14ac:dyDescent="0.25">
      <c r="D1353" t="s">
        <v>3</v>
      </c>
    </row>
    <row r="1354" spans="4:4" x14ac:dyDescent="0.25">
      <c r="D1354" t="s">
        <v>3</v>
      </c>
    </row>
    <row r="1355" spans="4:4" x14ac:dyDescent="0.25">
      <c r="D1355" t="s">
        <v>3</v>
      </c>
    </row>
    <row r="1356" spans="4:4" x14ac:dyDescent="0.25">
      <c r="D1356" t="s">
        <v>3</v>
      </c>
    </row>
    <row r="1357" spans="4:4" x14ac:dyDescent="0.25">
      <c r="D1357" t="s">
        <v>3</v>
      </c>
    </row>
    <row r="1358" spans="4:4" x14ac:dyDescent="0.25">
      <c r="D1358" t="s">
        <v>3</v>
      </c>
    </row>
    <row r="1359" spans="4:4" x14ac:dyDescent="0.25">
      <c r="D1359" t="s">
        <v>3</v>
      </c>
    </row>
    <row r="1360" spans="4:4" x14ac:dyDescent="0.25">
      <c r="D1360" t="s">
        <v>3</v>
      </c>
    </row>
    <row r="1361" spans="4:4" x14ac:dyDescent="0.25">
      <c r="D1361" t="s">
        <v>3</v>
      </c>
    </row>
    <row r="1362" spans="4:4" x14ac:dyDescent="0.25">
      <c r="D1362" t="s">
        <v>3</v>
      </c>
    </row>
    <row r="1363" spans="4:4" x14ac:dyDescent="0.25">
      <c r="D1363" t="s">
        <v>3</v>
      </c>
    </row>
    <row r="1364" spans="4:4" x14ac:dyDescent="0.25">
      <c r="D1364" t="s">
        <v>3</v>
      </c>
    </row>
    <row r="1365" spans="4:4" x14ac:dyDescent="0.25">
      <c r="D1365" t="s">
        <v>3</v>
      </c>
    </row>
    <row r="1366" spans="4:4" x14ac:dyDescent="0.25">
      <c r="D1366" t="s">
        <v>3</v>
      </c>
    </row>
    <row r="1367" spans="4:4" x14ac:dyDescent="0.25">
      <c r="D1367" t="s">
        <v>3</v>
      </c>
    </row>
    <row r="1368" spans="4:4" x14ac:dyDescent="0.25">
      <c r="D1368" t="s">
        <v>3</v>
      </c>
    </row>
    <row r="1369" spans="4:4" x14ac:dyDescent="0.25">
      <c r="D1369" t="s">
        <v>3</v>
      </c>
    </row>
    <row r="1370" spans="4:4" x14ac:dyDescent="0.25">
      <c r="D1370" t="s">
        <v>3</v>
      </c>
    </row>
    <row r="1371" spans="4:4" x14ac:dyDescent="0.25">
      <c r="D1371" t="s">
        <v>3</v>
      </c>
    </row>
    <row r="1372" spans="4:4" x14ac:dyDescent="0.25">
      <c r="D1372" t="s">
        <v>3</v>
      </c>
    </row>
    <row r="1373" spans="4:4" x14ac:dyDescent="0.25">
      <c r="D1373" t="s">
        <v>3</v>
      </c>
    </row>
    <row r="1374" spans="4:4" x14ac:dyDescent="0.25">
      <c r="D1374" t="s">
        <v>3</v>
      </c>
    </row>
    <row r="1375" spans="4:4" x14ac:dyDescent="0.25">
      <c r="D1375" t="s">
        <v>3</v>
      </c>
    </row>
    <row r="1376" spans="4:4" x14ac:dyDescent="0.25">
      <c r="D1376" t="s">
        <v>3</v>
      </c>
    </row>
    <row r="1377" spans="4:4" x14ac:dyDescent="0.25">
      <c r="D1377" t="s">
        <v>3</v>
      </c>
    </row>
    <row r="1378" spans="4:4" x14ac:dyDescent="0.25">
      <c r="D1378" t="s">
        <v>3</v>
      </c>
    </row>
    <row r="1379" spans="4:4" x14ac:dyDescent="0.25">
      <c r="D1379" t="s">
        <v>3</v>
      </c>
    </row>
    <row r="1380" spans="4:4" x14ac:dyDescent="0.25">
      <c r="D1380" t="s">
        <v>3</v>
      </c>
    </row>
    <row r="1381" spans="4:4" x14ac:dyDescent="0.25">
      <c r="D1381" t="s">
        <v>3</v>
      </c>
    </row>
    <row r="1382" spans="4:4" x14ac:dyDescent="0.25">
      <c r="D1382" t="s">
        <v>3</v>
      </c>
    </row>
    <row r="1383" spans="4:4" x14ac:dyDescent="0.25">
      <c r="D1383" t="s">
        <v>3</v>
      </c>
    </row>
    <row r="1384" spans="4:4" x14ac:dyDescent="0.25">
      <c r="D1384" t="s">
        <v>3</v>
      </c>
    </row>
    <row r="1385" spans="4:4" x14ac:dyDescent="0.25">
      <c r="D1385" t="s">
        <v>3</v>
      </c>
    </row>
    <row r="1386" spans="4:4" x14ac:dyDescent="0.25">
      <c r="D1386" t="s">
        <v>8</v>
      </c>
    </row>
    <row r="1387" spans="4:4" x14ac:dyDescent="0.25">
      <c r="D1387" t="s">
        <v>3</v>
      </c>
    </row>
    <row r="1388" spans="4:4" x14ac:dyDescent="0.25">
      <c r="D1388" t="s">
        <v>3</v>
      </c>
    </row>
    <row r="1389" spans="4:4" x14ac:dyDescent="0.25">
      <c r="D1389" t="s">
        <v>3</v>
      </c>
    </row>
    <row r="1390" spans="4:4" x14ac:dyDescent="0.25">
      <c r="D1390" t="s">
        <v>3</v>
      </c>
    </row>
    <row r="1391" spans="4:4" x14ac:dyDescent="0.25">
      <c r="D1391" t="s">
        <v>3</v>
      </c>
    </row>
    <row r="1392" spans="4:4" x14ac:dyDescent="0.25">
      <c r="D1392" t="s">
        <v>3</v>
      </c>
    </row>
    <row r="1393" spans="4:4" x14ac:dyDescent="0.25">
      <c r="D1393" t="s">
        <v>3</v>
      </c>
    </row>
    <row r="1395" spans="4:4" x14ac:dyDescent="0.25">
      <c r="D1395" t="s">
        <v>3</v>
      </c>
    </row>
    <row r="1396" spans="4:4" x14ac:dyDescent="0.25">
      <c r="D1396" t="s">
        <v>3</v>
      </c>
    </row>
    <row r="1397" spans="4:4" x14ac:dyDescent="0.25">
      <c r="D1397" t="s">
        <v>3</v>
      </c>
    </row>
    <row r="1398" spans="4:4" x14ac:dyDescent="0.25">
      <c r="D1398" t="s">
        <v>3</v>
      </c>
    </row>
    <row r="1399" spans="4:4" x14ac:dyDescent="0.25">
      <c r="D1399" t="s">
        <v>3</v>
      </c>
    </row>
    <row r="1400" spans="4:4" x14ac:dyDescent="0.25">
      <c r="D1400" t="s">
        <v>3</v>
      </c>
    </row>
    <row r="1401" spans="4:4" x14ac:dyDescent="0.25">
      <c r="D1401" t="s">
        <v>3</v>
      </c>
    </row>
    <row r="1402" spans="4:4" x14ac:dyDescent="0.25">
      <c r="D1402" t="s">
        <v>8</v>
      </c>
    </row>
    <row r="1403" spans="4:4" x14ac:dyDescent="0.25">
      <c r="D1403" t="s">
        <v>8</v>
      </c>
    </row>
    <row r="1404" spans="4:4" x14ac:dyDescent="0.25">
      <c r="D1404" t="s">
        <v>8</v>
      </c>
    </row>
    <row r="1405" spans="4:4" x14ac:dyDescent="0.25">
      <c r="D1405" t="s">
        <v>8</v>
      </c>
    </row>
    <row r="1406" spans="4:4" x14ac:dyDescent="0.25">
      <c r="D1406" t="s">
        <v>3</v>
      </c>
    </row>
    <row r="1407" spans="4:4" x14ac:dyDescent="0.25">
      <c r="D1407" t="s">
        <v>8</v>
      </c>
    </row>
    <row r="1408" spans="4:4" x14ac:dyDescent="0.25">
      <c r="D1408" t="s">
        <v>8</v>
      </c>
    </row>
    <row r="1409" spans="4:4" x14ac:dyDescent="0.25">
      <c r="D1409" t="s">
        <v>8</v>
      </c>
    </row>
    <row r="1410" spans="4:4" x14ac:dyDescent="0.25">
      <c r="D1410" t="s">
        <v>3</v>
      </c>
    </row>
    <row r="1411" spans="4:4" x14ac:dyDescent="0.25">
      <c r="D1411" t="s">
        <v>3</v>
      </c>
    </row>
    <row r="1412" spans="4:4" x14ac:dyDescent="0.25">
      <c r="D1412" t="s">
        <v>3</v>
      </c>
    </row>
    <row r="1413" spans="4:4" x14ac:dyDescent="0.25">
      <c r="D1413" t="s">
        <v>3</v>
      </c>
    </row>
    <row r="1414" spans="4:4" x14ac:dyDescent="0.25">
      <c r="D1414" t="s">
        <v>3</v>
      </c>
    </row>
    <row r="1415" spans="4:4" x14ac:dyDescent="0.25">
      <c r="D1415" t="s">
        <v>3</v>
      </c>
    </row>
    <row r="1416" spans="4:4" x14ac:dyDescent="0.25">
      <c r="D1416" t="s">
        <v>3</v>
      </c>
    </row>
    <row r="1417" spans="4:4" x14ac:dyDescent="0.25">
      <c r="D1417" t="s">
        <v>8</v>
      </c>
    </row>
    <row r="1418" spans="4:4" x14ac:dyDescent="0.25">
      <c r="D1418" t="s">
        <v>3</v>
      </c>
    </row>
    <row r="1419" spans="4:4" x14ac:dyDescent="0.25">
      <c r="D1419" t="s">
        <v>3</v>
      </c>
    </row>
    <row r="1420" spans="4:4" x14ac:dyDescent="0.25">
      <c r="D1420" t="s">
        <v>8</v>
      </c>
    </row>
    <row r="1421" spans="4:4" x14ac:dyDescent="0.25">
      <c r="D1421" t="s">
        <v>3</v>
      </c>
    </row>
    <row r="1422" spans="4:4" x14ac:dyDescent="0.25">
      <c r="D1422" t="s">
        <v>3</v>
      </c>
    </row>
    <row r="1423" spans="4:4" x14ac:dyDescent="0.25">
      <c r="D1423" t="s">
        <v>3</v>
      </c>
    </row>
    <row r="1424" spans="4:4" x14ac:dyDescent="0.25">
      <c r="D1424" t="s">
        <v>3</v>
      </c>
    </row>
    <row r="1425" spans="4:4" x14ac:dyDescent="0.25">
      <c r="D1425" t="s">
        <v>3</v>
      </c>
    </row>
    <row r="1426" spans="4:4" x14ac:dyDescent="0.25">
      <c r="D1426" t="s">
        <v>3</v>
      </c>
    </row>
    <row r="1427" spans="4:4" x14ac:dyDescent="0.25">
      <c r="D1427" t="s">
        <v>3</v>
      </c>
    </row>
    <row r="1428" spans="4:4" x14ac:dyDescent="0.25">
      <c r="D1428" t="s">
        <v>3</v>
      </c>
    </row>
    <row r="1429" spans="4:4" x14ac:dyDescent="0.25">
      <c r="D1429" t="s">
        <v>3</v>
      </c>
    </row>
    <row r="1430" spans="4:4" x14ac:dyDescent="0.25">
      <c r="D1430" t="s">
        <v>3</v>
      </c>
    </row>
    <row r="1431" spans="4:4" x14ac:dyDescent="0.25">
      <c r="D1431" t="s">
        <v>3</v>
      </c>
    </row>
    <row r="1432" spans="4:4" x14ac:dyDescent="0.25">
      <c r="D1432" t="s">
        <v>3</v>
      </c>
    </row>
    <row r="1433" spans="4:4" x14ac:dyDescent="0.25">
      <c r="D1433" t="s">
        <v>3</v>
      </c>
    </row>
    <row r="1434" spans="4:4" x14ac:dyDescent="0.25">
      <c r="D1434" t="s">
        <v>3</v>
      </c>
    </row>
    <row r="1435" spans="4:4" x14ac:dyDescent="0.25">
      <c r="D1435" t="s">
        <v>3</v>
      </c>
    </row>
    <row r="1436" spans="4:4" x14ac:dyDescent="0.25">
      <c r="D1436" t="s">
        <v>3</v>
      </c>
    </row>
    <row r="1437" spans="4:4" x14ac:dyDescent="0.25">
      <c r="D1437" t="s">
        <v>3</v>
      </c>
    </row>
    <row r="1438" spans="4:4" x14ac:dyDescent="0.25">
      <c r="D1438" t="s">
        <v>3</v>
      </c>
    </row>
    <row r="1439" spans="4:4" x14ac:dyDescent="0.25">
      <c r="D1439" t="s">
        <v>3</v>
      </c>
    </row>
    <row r="1440" spans="4:4" x14ac:dyDescent="0.25">
      <c r="D1440" t="s">
        <v>3</v>
      </c>
    </row>
    <row r="1441" spans="4:4" x14ac:dyDescent="0.25">
      <c r="D1441" t="s">
        <v>3</v>
      </c>
    </row>
    <row r="1442" spans="4:4" x14ac:dyDescent="0.25">
      <c r="D1442" t="s">
        <v>3</v>
      </c>
    </row>
    <row r="1443" spans="4:4" x14ac:dyDescent="0.25">
      <c r="D1443" t="s">
        <v>8</v>
      </c>
    </row>
    <row r="1444" spans="4:4" x14ac:dyDescent="0.25">
      <c r="D1444" t="s">
        <v>8</v>
      </c>
    </row>
    <row r="1445" spans="4:4" x14ac:dyDescent="0.25">
      <c r="D1445" t="s">
        <v>3</v>
      </c>
    </row>
    <row r="1446" spans="4:4" x14ac:dyDescent="0.25">
      <c r="D1446" t="s">
        <v>3</v>
      </c>
    </row>
    <row r="1447" spans="4:4" x14ac:dyDescent="0.25">
      <c r="D1447" t="s">
        <v>3</v>
      </c>
    </row>
    <row r="1448" spans="4:4" x14ac:dyDescent="0.25">
      <c r="D1448" t="s">
        <v>3</v>
      </c>
    </row>
    <row r="1449" spans="4:4" x14ac:dyDescent="0.25">
      <c r="D1449" t="s">
        <v>3</v>
      </c>
    </row>
    <row r="1450" spans="4:4" x14ac:dyDescent="0.25">
      <c r="D1450" t="s">
        <v>8</v>
      </c>
    </row>
    <row r="1451" spans="4:4" x14ac:dyDescent="0.25">
      <c r="D1451" t="s">
        <v>8</v>
      </c>
    </row>
    <row r="1452" spans="4:4" x14ac:dyDescent="0.25">
      <c r="D1452" t="s">
        <v>3</v>
      </c>
    </row>
    <row r="1453" spans="4:4" x14ac:dyDescent="0.25">
      <c r="D1453" t="s">
        <v>3</v>
      </c>
    </row>
    <row r="1454" spans="4:4" x14ac:dyDescent="0.25">
      <c r="D1454" t="s">
        <v>3</v>
      </c>
    </row>
    <row r="1455" spans="4:4" x14ac:dyDescent="0.25">
      <c r="D1455" t="s">
        <v>8</v>
      </c>
    </row>
    <row r="1456" spans="4:4" x14ac:dyDescent="0.25">
      <c r="D1456" t="s">
        <v>8</v>
      </c>
    </row>
    <row r="1457" spans="4:4" x14ac:dyDescent="0.25">
      <c r="D1457" t="s">
        <v>8</v>
      </c>
    </row>
    <row r="1458" spans="4:4" x14ac:dyDescent="0.25">
      <c r="D1458" t="s">
        <v>8</v>
      </c>
    </row>
    <row r="1459" spans="4:4" x14ac:dyDescent="0.25">
      <c r="D1459" t="s">
        <v>8</v>
      </c>
    </row>
    <row r="1460" spans="4:4" x14ac:dyDescent="0.25">
      <c r="D1460" t="s">
        <v>8</v>
      </c>
    </row>
    <row r="1461" spans="4:4" x14ac:dyDescent="0.25">
      <c r="D1461" t="s">
        <v>8</v>
      </c>
    </row>
    <row r="1462" spans="4:4" x14ac:dyDescent="0.25">
      <c r="D1462" t="s">
        <v>8</v>
      </c>
    </row>
    <row r="1463" spans="4:4" x14ac:dyDescent="0.25">
      <c r="D1463" t="s">
        <v>8</v>
      </c>
    </row>
    <row r="1464" spans="4:4" x14ac:dyDescent="0.25">
      <c r="D1464" t="s">
        <v>3</v>
      </c>
    </row>
    <row r="1465" spans="4:4" x14ac:dyDescent="0.25">
      <c r="D1465" t="s">
        <v>8</v>
      </c>
    </row>
    <row r="1466" spans="4:4" x14ac:dyDescent="0.25">
      <c r="D1466" t="s">
        <v>3</v>
      </c>
    </row>
    <row r="1467" spans="4:4" x14ac:dyDescent="0.25">
      <c r="D1467" t="s">
        <v>3</v>
      </c>
    </row>
    <row r="1468" spans="4:4" x14ac:dyDescent="0.25">
      <c r="D1468" t="s">
        <v>3</v>
      </c>
    </row>
    <row r="1469" spans="4:4" x14ac:dyDescent="0.25">
      <c r="D1469" t="s">
        <v>3</v>
      </c>
    </row>
    <row r="1470" spans="4:4" x14ac:dyDescent="0.25">
      <c r="D1470" t="s">
        <v>3</v>
      </c>
    </row>
    <row r="1471" spans="4:4" x14ac:dyDescent="0.25">
      <c r="D1471" t="s">
        <v>3</v>
      </c>
    </row>
    <row r="1472" spans="4:4" x14ac:dyDescent="0.25">
      <c r="D1472" t="s">
        <v>3</v>
      </c>
    </row>
    <row r="1473" spans="4:4" x14ac:dyDescent="0.25">
      <c r="D1473" t="s">
        <v>3</v>
      </c>
    </row>
    <row r="1474" spans="4:4" x14ac:dyDescent="0.25">
      <c r="D1474" t="s">
        <v>3</v>
      </c>
    </row>
    <row r="1475" spans="4:4" x14ac:dyDescent="0.25">
      <c r="D1475" t="s">
        <v>3</v>
      </c>
    </row>
    <row r="1476" spans="4:4" x14ac:dyDescent="0.25">
      <c r="D1476" t="s">
        <v>3</v>
      </c>
    </row>
    <row r="1477" spans="4:4" x14ac:dyDescent="0.25">
      <c r="D1477" t="s">
        <v>3</v>
      </c>
    </row>
    <row r="1478" spans="4:4" x14ac:dyDescent="0.25">
      <c r="D1478" t="s">
        <v>3</v>
      </c>
    </row>
    <row r="1479" spans="4:4" x14ac:dyDescent="0.25">
      <c r="D1479" t="s">
        <v>3</v>
      </c>
    </row>
    <row r="1480" spans="4:4" x14ac:dyDescent="0.25">
      <c r="D1480" t="s">
        <v>3</v>
      </c>
    </row>
    <row r="1481" spans="4:4" x14ac:dyDescent="0.25">
      <c r="D1481" t="s">
        <v>3</v>
      </c>
    </row>
    <row r="1482" spans="4:4" x14ac:dyDescent="0.25">
      <c r="D1482" t="s">
        <v>3</v>
      </c>
    </row>
    <row r="1483" spans="4:4" x14ac:dyDescent="0.25">
      <c r="D1483" t="s">
        <v>3</v>
      </c>
    </row>
    <row r="1484" spans="4:4" x14ac:dyDescent="0.25">
      <c r="D1484" t="s">
        <v>3</v>
      </c>
    </row>
    <row r="1485" spans="4:4" x14ac:dyDescent="0.25">
      <c r="D1485" t="s">
        <v>3</v>
      </c>
    </row>
    <row r="1486" spans="4:4" x14ac:dyDescent="0.25">
      <c r="D1486" t="s">
        <v>3</v>
      </c>
    </row>
    <row r="1487" spans="4:4" x14ac:dyDescent="0.25">
      <c r="D1487" t="s">
        <v>3</v>
      </c>
    </row>
    <row r="1488" spans="4:4" x14ac:dyDescent="0.25">
      <c r="D1488" t="s">
        <v>3</v>
      </c>
    </row>
    <row r="1489" spans="4:4" x14ac:dyDescent="0.25">
      <c r="D1489" t="s">
        <v>3</v>
      </c>
    </row>
    <row r="1490" spans="4:4" x14ac:dyDescent="0.25">
      <c r="D1490" t="s">
        <v>3</v>
      </c>
    </row>
    <row r="1491" spans="4:4" x14ac:dyDescent="0.25">
      <c r="D1491" t="s">
        <v>3</v>
      </c>
    </row>
    <row r="1492" spans="4:4" x14ac:dyDescent="0.25">
      <c r="D1492" t="s">
        <v>3</v>
      </c>
    </row>
    <row r="1493" spans="4:4" x14ac:dyDescent="0.25">
      <c r="D1493" t="s">
        <v>3</v>
      </c>
    </row>
    <row r="1494" spans="4:4" x14ac:dyDescent="0.25">
      <c r="D1494" t="s">
        <v>3</v>
      </c>
    </row>
    <row r="1495" spans="4:4" x14ac:dyDescent="0.25">
      <c r="D1495" t="s">
        <v>3</v>
      </c>
    </row>
    <row r="1496" spans="4:4" x14ac:dyDescent="0.25">
      <c r="D1496" t="s">
        <v>3</v>
      </c>
    </row>
    <row r="1497" spans="4:4" x14ac:dyDescent="0.25">
      <c r="D1497" t="s">
        <v>3</v>
      </c>
    </row>
    <row r="1498" spans="4:4" x14ac:dyDescent="0.25">
      <c r="D1498" t="s">
        <v>3</v>
      </c>
    </row>
    <row r="1499" spans="4:4" x14ac:dyDescent="0.25">
      <c r="D1499" t="s">
        <v>3</v>
      </c>
    </row>
    <row r="1500" spans="4:4" x14ac:dyDescent="0.25">
      <c r="D1500" t="s">
        <v>3</v>
      </c>
    </row>
    <row r="1501" spans="4:4" x14ac:dyDescent="0.25">
      <c r="D1501" t="s">
        <v>3</v>
      </c>
    </row>
    <row r="1502" spans="4:4" x14ac:dyDescent="0.25">
      <c r="D1502" t="s">
        <v>3</v>
      </c>
    </row>
    <row r="1503" spans="4:4" x14ac:dyDescent="0.25">
      <c r="D1503" t="s">
        <v>3</v>
      </c>
    </row>
    <row r="1504" spans="4:4" x14ac:dyDescent="0.25">
      <c r="D1504" t="s">
        <v>3</v>
      </c>
    </row>
    <row r="1505" spans="4:4" x14ac:dyDescent="0.25">
      <c r="D1505" t="s">
        <v>3</v>
      </c>
    </row>
    <row r="1506" spans="4:4" x14ac:dyDescent="0.25">
      <c r="D1506" t="s">
        <v>3</v>
      </c>
    </row>
    <row r="1507" spans="4:4" x14ac:dyDescent="0.25">
      <c r="D1507" t="s">
        <v>3</v>
      </c>
    </row>
    <row r="1508" spans="4:4" x14ac:dyDescent="0.25">
      <c r="D1508" t="s">
        <v>3</v>
      </c>
    </row>
    <row r="1509" spans="4:4" x14ac:dyDescent="0.25">
      <c r="D1509" t="s">
        <v>3</v>
      </c>
    </row>
    <row r="1510" spans="4:4" x14ac:dyDescent="0.25">
      <c r="D1510" t="s">
        <v>3</v>
      </c>
    </row>
    <row r="1511" spans="4:4" x14ac:dyDescent="0.25">
      <c r="D1511" t="s">
        <v>3</v>
      </c>
    </row>
    <row r="1512" spans="4:4" x14ac:dyDescent="0.25">
      <c r="D1512" t="s">
        <v>3</v>
      </c>
    </row>
    <row r="1513" spans="4:4" x14ac:dyDescent="0.25">
      <c r="D1513" t="s">
        <v>3</v>
      </c>
    </row>
    <row r="1514" spans="4:4" x14ac:dyDescent="0.25">
      <c r="D1514" t="s">
        <v>3</v>
      </c>
    </row>
    <row r="1515" spans="4:4" x14ac:dyDescent="0.25">
      <c r="D1515" t="s">
        <v>3</v>
      </c>
    </row>
    <row r="1516" spans="4:4" x14ac:dyDescent="0.25">
      <c r="D1516" t="s">
        <v>3</v>
      </c>
    </row>
    <row r="1517" spans="4:4" x14ac:dyDescent="0.25">
      <c r="D1517" t="s">
        <v>3</v>
      </c>
    </row>
    <row r="1518" spans="4:4" x14ac:dyDescent="0.25">
      <c r="D1518" t="s">
        <v>3</v>
      </c>
    </row>
    <row r="1519" spans="4:4" x14ac:dyDescent="0.25">
      <c r="D1519" t="s">
        <v>3</v>
      </c>
    </row>
    <row r="1520" spans="4:4" x14ac:dyDescent="0.25">
      <c r="D1520" t="s">
        <v>3</v>
      </c>
    </row>
    <row r="1521" spans="4:4" x14ac:dyDescent="0.25">
      <c r="D1521" t="s">
        <v>3</v>
      </c>
    </row>
    <row r="1522" spans="4:4" x14ac:dyDescent="0.25">
      <c r="D1522" t="s">
        <v>3</v>
      </c>
    </row>
    <row r="1523" spans="4:4" x14ac:dyDescent="0.25">
      <c r="D1523" t="s">
        <v>8</v>
      </c>
    </row>
    <row r="1524" spans="4:4" x14ac:dyDescent="0.25">
      <c r="D1524" t="s">
        <v>3</v>
      </c>
    </row>
    <row r="1525" spans="4:4" x14ac:dyDescent="0.25">
      <c r="D1525" t="s">
        <v>3</v>
      </c>
    </row>
    <row r="1526" spans="4:4" x14ac:dyDescent="0.25">
      <c r="D1526" t="s">
        <v>3</v>
      </c>
    </row>
    <row r="1527" spans="4:4" x14ac:dyDescent="0.25">
      <c r="D1527" t="s">
        <v>3</v>
      </c>
    </row>
    <row r="1528" spans="4:4" x14ac:dyDescent="0.25">
      <c r="D1528" t="s">
        <v>3</v>
      </c>
    </row>
    <row r="1529" spans="4:4" x14ac:dyDescent="0.25">
      <c r="D1529" t="s">
        <v>3</v>
      </c>
    </row>
    <row r="1530" spans="4:4" x14ac:dyDescent="0.25">
      <c r="D1530" t="s">
        <v>3</v>
      </c>
    </row>
    <row r="1531" spans="4:4" x14ac:dyDescent="0.25">
      <c r="D1531" t="s">
        <v>3</v>
      </c>
    </row>
    <row r="1532" spans="4:4" x14ac:dyDescent="0.25">
      <c r="D1532" t="s">
        <v>3</v>
      </c>
    </row>
    <row r="1533" spans="4:4" x14ac:dyDescent="0.25">
      <c r="D1533" t="s">
        <v>3</v>
      </c>
    </row>
    <row r="1534" spans="4:4" x14ac:dyDescent="0.25">
      <c r="D1534" t="s">
        <v>3</v>
      </c>
    </row>
    <row r="1535" spans="4:4" x14ac:dyDescent="0.25">
      <c r="D1535" t="s">
        <v>3</v>
      </c>
    </row>
    <row r="1536" spans="4:4" x14ac:dyDescent="0.25">
      <c r="D1536" t="s">
        <v>3</v>
      </c>
    </row>
    <row r="1537" spans="4:4" x14ac:dyDescent="0.25">
      <c r="D1537" t="s">
        <v>3</v>
      </c>
    </row>
    <row r="1538" spans="4:4" x14ac:dyDescent="0.25">
      <c r="D1538" t="s">
        <v>3</v>
      </c>
    </row>
    <row r="1539" spans="4:4" x14ac:dyDescent="0.25">
      <c r="D1539" t="s">
        <v>3</v>
      </c>
    </row>
    <row r="1540" spans="4:4" x14ac:dyDescent="0.25">
      <c r="D1540" t="s">
        <v>3</v>
      </c>
    </row>
    <row r="1541" spans="4:4" x14ac:dyDescent="0.25">
      <c r="D1541" t="s">
        <v>3</v>
      </c>
    </row>
    <row r="1542" spans="4:4" x14ac:dyDescent="0.25">
      <c r="D1542" t="s">
        <v>3</v>
      </c>
    </row>
    <row r="1543" spans="4:4" x14ac:dyDescent="0.25">
      <c r="D1543" t="s">
        <v>3</v>
      </c>
    </row>
    <row r="1544" spans="4:4" x14ac:dyDescent="0.25">
      <c r="D1544" t="s">
        <v>3</v>
      </c>
    </row>
    <row r="1545" spans="4:4" x14ac:dyDescent="0.25">
      <c r="D1545" t="s">
        <v>3</v>
      </c>
    </row>
    <row r="1546" spans="4:4" x14ac:dyDescent="0.25">
      <c r="D1546" t="s">
        <v>3</v>
      </c>
    </row>
    <row r="1547" spans="4:4" x14ac:dyDescent="0.25">
      <c r="D1547" t="s">
        <v>3</v>
      </c>
    </row>
    <row r="1548" spans="4:4" x14ac:dyDescent="0.25">
      <c r="D1548" t="s">
        <v>3</v>
      </c>
    </row>
    <row r="1549" spans="4:4" x14ac:dyDescent="0.25">
      <c r="D1549" t="s">
        <v>3</v>
      </c>
    </row>
    <row r="1550" spans="4:4" x14ac:dyDescent="0.25">
      <c r="D1550" t="s">
        <v>3</v>
      </c>
    </row>
    <row r="1551" spans="4:4" x14ac:dyDescent="0.25">
      <c r="D1551" t="s">
        <v>3</v>
      </c>
    </row>
    <row r="1552" spans="4:4" x14ac:dyDescent="0.25">
      <c r="D1552" t="s">
        <v>3</v>
      </c>
    </row>
    <row r="1553" spans="4:4" x14ac:dyDescent="0.25">
      <c r="D1553" t="s">
        <v>3</v>
      </c>
    </row>
    <row r="1554" spans="4:4" x14ac:dyDescent="0.25">
      <c r="D1554" t="s">
        <v>3</v>
      </c>
    </row>
    <row r="1555" spans="4:4" x14ac:dyDescent="0.25">
      <c r="D1555" t="s">
        <v>3</v>
      </c>
    </row>
    <row r="1556" spans="4:4" x14ac:dyDescent="0.25">
      <c r="D1556" t="s">
        <v>3</v>
      </c>
    </row>
    <row r="1557" spans="4:4" x14ac:dyDescent="0.25">
      <c r="D1557" t="s">
        <v>3</v>
      </c>
    </row>
    <row r="1558" spans="4:4" x14ac:dyDescent="0.25">
      <c r="D1558" t="s">
        <v>3</v>
      </c>
    </row>
    <row r="1559" spans="4:4" x14ac:dyDescent="0.25">
      <c r="D1559" t="s">
        <v>3</v>
      </c>
    </row>
    <row r="1560" spans="4:4" x14ac:dyDescent="0.25">
      <c r="D1560" t="s">
        <v>3</v>
      </c>
    </row>
    <row r="1561" spans="4:4" x14ac:dyDescent="0.25">
      <c r="D1561" t="s">
        <v>3</v>
      </c>
    </row>
    <row r="1562" spans="4:4" x14ac:dyDescent="0.25">
      <c r="D1562" t="s">
        <v>3</v>
      </c>
    </row>
    <row r="1563" spans="4:4" x14ac:dyDescent="0.25">
      <c r="D1563" t="s">
        <v>3</v>
      </c>
    </row>
    <row r="1564" spans="4:4" x14ac:dyDescent="0.25">
      <c r="D1564" t="s">
        <v>3</v>
      </c>
    </row>
    <row r="1565" spans="4:4" x14ac:dyDescent="0.25">
      <c r="D1565" t="s">
        <v>3</v>
      </c>
    </row>
    <row r="1566" spans="4:4" x14ac:dyDescent="0.25">
      <c r="D1566" t="s">
        <v>3</v>
      </c>
    </row>
    <row r="1567" spans="4:4" x14ac:dyDescent="0.25">
      <c r="D1567" t="s">
        <v>3</v>
      </c>
    </row>
    <row r="1568" spans="4:4" x14ac:dyDescent="0.25">
      <c r="D1568" t="s">
        <v>8</v>
      </c>
    </row>
    <row r="1569" spans="4:4" x14ac:dyDescent="0.25">
      <c r="D1569" t="s">
        <v>3</v>
      </c>
    </row>
    <row r="1570" spans="4:4" x14ac:dyDescent="0.25">
      <c r="D1570" t="s">
        <v>3</v>
      </c>
    </row>
    <row r="1571" spans="4:4" x14ac:dyDescent="0.25">
      <c r="D1571" t="s">
        <v>3</v>
      </c>
    </row>
    <row r="1572" spans="4:4" x14ac:dyDescent="0.25">
      <c r="D1572" t="s">
        <v>3</v>
      </c>
    </row>
    <row r="1573" spans="4:4" x14ac:dyDescent="0.25">
      <c r="D1573" t="s">
        <v>3</v>
      </c>
    </row>
    <row r="1574" spans="4:4" x14ac:dyDescent="0.25">
      <c r="D1574" t="s">
        <v>3</v>
      </c>
    </row>
    <row r="1575" spans="4:4" x14ac:dyDescent="0.25">
      <c r="D1575" t="s">
        <v>3</v>
      </c>
    </row>
    <row r="1576" spans="4:4" x14ac:dyDescent="0.25">
      <c r="D1576" t="s">
        <v>3</v>
      </c>
    </row>
    <row r="1577" spans="4:4" x14ac:dyDescent="0.25">
      <c r="D1577" t="s">
        <v>3</v>
      </c>
    </row>
    <row r="1578" spans="4:4" x14ac:dyDescent="0.25">
      <c r="D1578" t="s">
        <v>3</v>
      </c>
    </row>
    <row r="1579" spans="4:4" x14ac:dyDescent="0.25">
      <c r="D1579" t="s">
        <v>3</v>
      </c>
    </row>
    <row r="1580" spans="4:4" x14ac:dyDescent="0.25">
      <c r="D1580" t="s">
        <v>3</v>
      </c>
    </row>
    <row r="1581" spans="4:4" x14ac:dyDescent="0.25">
      <c r="D1581" t="s">
        <v>3</v>
      </c>
    </row>
    <row r="1582" spans="4:4" x14ac:dyDescent="0.25">
      <c r="D1582" t="s">
        <v>3</v>
      </c>
    </row>
    <row r="1583" spans="4:4" x14ac:dyDescent="0.25">
      <c r="D1583" t="s">
        <v>3</v>
      </c>
    </row>
    <row r="1584" spans="4:4" x14ac:dyDescent="0.25">
      <c r="D1584" t="s">
        <v>3</v>
      </c>
    </row>
    <row r="1585" spans="4:4" x14ac:dyDescent="0.25">
      <c r="D1585" t="s">
        <v>3</v>
      </c>
    </row>
    <row r="1586" spans="4:4" x14ac:dyDescent="0.25">
      <c r="D1586" t="s">
        <v>3</v>
      </c>
    </row>
    <row r="1587" spans="4:4" x14ac:dyDescent="0.25">
      <c r="D1587" t="s">
        <v>3</v>
      </c>
    </row>
    <row r="1588" spans="4:4" x14ac:dyDescent="0.25">
      <c r="D1588" t="s">
        <v>3</v>
      </c>
    </row>
    <row r="1589" spans="4:4" x14ac:dyDescent="0.25">
      <c r="D1589" t="s">
        <v>3</v>
      </c>
    </row>
    <row r="1590" spans="4:4" x14ac:dyDescent="0.25">
      <c r="D1590" t="s">
        <v>3</v>
      </c>
    </row>
    <row r="1591" spans="4:4" x14ac:dyDescent="0.25">
      <c r="D1591" t="s">
        <v>3</v>
      </c>
    </row>
    <row r="1592" spans="4:4" x14ac:dyDescent="0.25">
      <c r="D1592" t="s">
        <v>3</v>
      </c>
    </row>
    <row r="1593" spans="4:4" x14ac:dyDescent="0.25">
      <c r="D1593" t="s">
        <v>3</v>
      </c>
    </row>
    <row r="1594" spans="4:4" x14ac:dyDescent="0.25">
      <c r="D1594" t="s">
        <v>3</v>
      </c>
    </row>
    <row r="1595" spans="4:4" x14ac:dyDescent="0.25">
      <c r="D1595" t="s">
        <v>3</v>
      </c>
    </row>
    <row r="1596" spans="4:4" x14ac:dyDescent="0.25">
      <c r="D1596" t="s">
        <v>3</v>
      </c>
    </row>
    <row r="1597" spans="4:4" x14ac:dyDescent="0.25">
      <c r="D1597" t="s">
        <v>3</v>
      </c>
    </row>
    <row r="1598" spans="4:4" x14ac:dyDescent="0.25">
      <c r="D1598" t="s">
        <v>3</v>
      </c>
    </row>
    <row r="1599" spans="4:4" x14ac:dyDescent="0.25">
      <c r="D1599" t="s">
        <v>3</v>
      </c>
    </row>
    <row r="1600" spans="4:4" x14ac:dyDescent="0.25">
      <c r="D1600" t="s">
        <v>3</v>
      </c>
    </row>
    <row r="1601" spans="4:4" x14ac:dyDescent="0.25">
      <c r="D1601" t="s">
        <v>3</v>
      </c>
    </row>
    <row r="1602" spans="4:4" x14ac:dyDescent="0.25">
      <c r="D1602" t="s">
        <v>3</v>
      </c>
    </row>
    <row r="1603" spans="4:4" x14ac:dyDescent="0.25">
      <c r="D1603" t="s">
        <v>3</v>
      </c>
    </row>
    <row r="1604" spans="4:4" x14ac:dyDescent="0.25">
      <c r="D1604" t="s">
        <v>3</v>
      </c>
    </row>
    <row r="1605" spans="4:4" x14ac:dyDescent="0.25">
      <c r="D1605" t="s">
        <v>3</v>
      </c>
    </row>
    <row r="1606" spans="4:4" x14ac:dyDescent="0.25">
      <c r="D1606" t="s">
        <v>3</v>
      </c>
    </row>
    <row r="1607" spans="4:4" x14ac:dyDescent="0.25">
      <c r="D1607" t="s">
        <v>3</v>
      </c>
    </row>
    <row r="1608" spans="4:4" x14ac:dyDescent="0.25">
      <c r="D1608" t="s">
        <v>3</v>
      </c>
    </row>
    <row r="1609" spans="4:4" x14ac:dyDescent="0.25">
      <c r="D1609" t="s">
        <v>3</v>
      </c>
    </row>
    <row r="1610" spans="4:4" x14ac:dyDescent="0.25">
      <c r="D1610" t="s">
        <v>3</v>
      </c>
    </row>
    <row r="1611" spans="4:4" x14ac:dyDescent="0.25">
      <c r="D1611" t="s">
        <v>3</v>
      </c>
    </row>
    <row r="1612" spans="4:4" x14ac:dyDescent="0.25">
      <c r="D1612" t="s">
        <v>3</v>
      </c>
    </row>
    <row r="1613" spans="4:4" x14ac:dyDescent="0.25">
      <c r="D1613" t="s">
        <v>3</v>
      </c>
    </row>
    <row r="1614" spans="4:4" x14ac:dyDescent="0.25">
      <c r="D1614" t="s">
        <v>3</v>
      </c>
    </row>
    <row r="1615" spans="4:4" x14ac:dyDescent="0.25">
      <c r="D1615" t="s">
        <v>3</v>
      </c>
    </row>
    <row r="1616" spans="4:4" x14ac:dyDescent="0.25">
      <c r="D1616" t="s">
        <v>8</v>
      </c>
    </row>
    <row r="1617" spans="4:4" x14ac:dyDescent="0.25">
      <c r="D1617" t="s">
        <v>3</v>
      </c>
    </row>
    <row r="1618" spans="4:4" x14ac:dyDescent="0.25">
      <c r="D1618" t="s">
        <v>3</v>
      </c>
    </row>
    <row r="1619" spans="4:4" x14ac:dyDescent="0.25">
      <c r="D1619" t="s">
        <v>3</v>
      </c>
    </row>
    <row r="1620" spans="4:4" x14ac:dyDescent="0.25">
      <c r="D1620" t="s">
        <v>3</v>
      </c>
    </row>
    <row r="1621" spans="4:4" x14ac:dyDescent="0.25">
      <c r="D1621" t="s">
        <v>3</v>
      </c>
    </row>
    <row r="1622" spans="4:4" x14ac:dyDescent="0.25">
      <c r="D1622" t="s">
        <v>3</v>
      </c>
    </row>
    <row r="1623" spans="4:4" x14ac:dyDescent="0.25">
      <c r="D1623" t="s">
        <v>3</v>
      </c>
    </row>
    <row r="1624" spans="4:4" x14ac:dyDescent="0.25">
      <c r="D1624" t="s">
        <v>3</v>
      </c>
    </row>
    <row r="1625" spans="4:4" x14ac:dyDescent="0.25">
      <c r="D1625" t="s">
        <v>8</v>
      </c>
    </row>
    <row r="1626" spans="4:4" x14ac:dyDescent="0.25">
      <c r="D1626" t="s">
        <v>8</v>
      </c>
    </row>
    <row r="1627" spans="4:4" x14ac:dyDescent="0.25">
      <c r="D1627" t="s">
        <v>3</v>
      </c>
    </row>
    <row r="1628" spans="4:4" x14ac:dyDescent="0.25">
      <c r="D1628" t="s">
        <v>3</v>
      </c>
    </row>
    <row r="1629" spans="4:4" x14ac:dyDescent="0.25">
      <c r="D1629" t="s">
        <v>3</v>
      </c>
    </row>
    <row r="1630" spans="4:4" x14ac:dyDescent="0.25">
      <c r="D1630" t="s">
        <v>3</v>
      </c>
    </row>
    <row r="1631" spans="4:4" x14ac:dyDescent="0.25">
      <c r="D1631" t="s">
        <v>3</v>
      </c>
    </row>
    <row r="1632" spans="4:4" x14ac:dyDescent="0.25">
      <c r="D1632" t="s">
        <v>3</v>
      </c>
    </row>
    <row r="1633" spans="4:4" x14ac:dyDescent="0.25">
      <c r="D1633" t="s">
        <v>3</v>
      </c>
    </row>
    <row r="1634" spans="4:4" x14ac:dyDescent="0.25">
      <c r="D1634" t="s">
        <v>3</v>
      </c>
    </row>
    <row r="1635" spans="4:4" x14ac:dyDescent="0.25">
      <c r="D1635" t="s">
        <v>3</v>
      </c>
    </row>
    <row r="1636" spans="4:4" x14ac:dyDescent="0.25">
      <c r="D1636" t="s">
        <v>3</v>
      </c>
    </row>
    <row r="1637" spans="4:4" x14ac:dyDescent="0.25">
      <c r="D1637" t="s">
        <v>3</v>
      </c>
    </row>
    <row r="1638" spans="4:4" x14ac:dyDescent="0.25">
      <c r="D1638" t="s">
        <v>3</v>
      </c>
    </row>
    <row r="1639" spans="4:4" x14ac:dyDescent="0.25">
      <c r="D1639" t="s">
        <v>8</v>
      </c>
    </row>
    <row r="1640" spans="4:4" x14ac:dyDescent="0.25">
      <c r="D1640" t="s">
        <v>3</v>
      </c>
    </row>
    <row r="1641" spans="4:4" x14ac:dyDescent="0.25">
      <c r="D1641" t="s">
        <v>3</v>
      </c>
    </row>
    <row r="1642" spans="4:4" x14ac:dyDescent="0.25">
      <c r="D1642" t="s">
        <v>3</v>
      </c>
    </row>
    <row r="1643" spans="4:4" x14ac:dyDescent="0.25">
      <c r="D1643" t="s">
        <v>3</v>
      </c>
    </row>
    <row r="1644" spans="4:4" x14ac:dyDescent="0.25">
      <c r="D1644" t="s">
        <v>3</v>
      </c>
    </row>
    <row r="1645" spans="4:4" x14ac:dyDescent="0.25">
      <c r="D1645" t="s">
        <v>3</v>
      </c>
    </row>
    <row r="1646" spans="4:4" x14ac:dyDescent="0.25">
      <c r="D1646" t="s">
        <v>3</v>
      </c>
    </row>
    <row r="1647" spans="4:4" x14ac:dyDescent="0.25">
      <c r="D1647" t="s">
        <v>3</v>
      </c>
    </row>
    <row r="1648" spans="4:4" x14ac:dyDescent="0.25">
      <c r="D1648" t="s">
        <v>3</v>
      </c>
    </row>
    <row r="1649" spans="4:4" x14ac:dyDescent="0.25">
      <c r="D1649" t="s">
        <v>3</v>
      </c>
    </row>
    <row r="1650" spans="4:4" x14ac:dyDescent="0.25">
      <c r="D1650" t="s">
        <v>3</v>
      </c>
    </row>
    <row r="1651" spans="4:4" x14ac:dyDescent="0.25">
      <c r="D1651" t="s">
        <v>3</v>
      </c>
    </row>
    <row r="1652" spans="4:4" x14ac:dyDescent="0.25">
      <c r="D1652" t="s">
        <v>3</v>
      </c>
    </row>
    <row r="1653" spans="4:4" x14ac:dyDescent="0.25">
      <c r="D1653" t="s">
        <v>3</v>
      </c>
    </row>
    <row r="1654" spans="4:4" x14ac:dyDescent="0.25">
      <c r="D1654" t="s">
        <v>3</v>
      </c>
    </row>
    <row r="1655" spans="4:4" x14ac:dyDescent="0.25">
      <c r="D1655" t="s">
        <v>3</v>
      </c>
    </row>
    <row r="1656" spans="4:4" x14ac:dyDescent="0.25">
      <c r="D1656" t="s">
        <v>3</v>
      </c>
    </row>
    <row r="1657" spans="4:4" x14ac:dyDescent="0.25">
      <c r="D1657" t="s">
        <v>3</v>
      </c>
    </row>
    <row r="1658" spans="4:4" x14ac:dyDescent="0.25">
      <c r="D1658" t="s">
        <v>3</v>
      </c>
    </row>
    <row r="1659" spans="4:4" x14ac:dyDescent="0.25">
      <c r="D1659" t="s">
        <v>3</v>
      </c>
    </row>
    <row r="1660" spans="4:4" x14ac:dyDescent="0.25">
      <c r="D1660" t="s">
        <v>3</v>
      </c>
    </row>
    <row r="1661" spans="4:4" x14ac:dyDescent="0.25">
      <c r="D1661" t="s">
        <v>3</v>
      </c>
    </row>
    <row r="1662" spans="4:4" x14ac:dyDescent="0.25">
      <c r="D1662" t="s">
        <v>3</v>
      </c>
    </row>
    <row r="1663" spans="4:4" x14ac:dyDescent="0.25">
      <c r="D1663" t="s">
        <v>3</v>
      </c>
    </row>
    <row r="1664" spans="4:4" x14ac:dyDescent="0.25">
      <c r="D1664" t="s">
        <v>3</v>
      </c>
    </row>
    <row r="1665" spans="4:4" x14ac:dyDescent="0.25">
      <c r="D1665" t="s">
        <v>3</v>
      </c>
    </row>
    <row r="1666" spans="4:4" x14ac:dyDescent="0.25">
      <c r="D1666" t="s">
        <v>3</v>
      </c>
    </row>
    <row r="1667" spans="4:4" x14ac:dyDescent="0.25">
      <c r="D1667" t="s">
        <v>3</v>
      </c>
    </row>
    <row r="1668" spans="4:4" x14ac:dyDescent="0.25">
      <c r="D1668" t="s">
        <v>3</v>
      </c>
    </row>
    <row r="1669" spans="4:4" x14ac:dyDescent="0.25">
      <c r="D1669" t="s">
        <v>3</v>
      </c>
    </row>
    <row r="1670" spans="4:4" x14ac:dyDescent="0.25">
      <c r="D1670" t="s">
        <v>3</v>
      </c>
    </row>
    <row r="1671" spans="4:4" x14ac:dyDescent="0.25">
      <c r="D1671" t="s">
        <v>3</v>
      </c>
    </row>
    <row r="1672" spans="4:4" x14ac:dyDescent="0.25">
      <c r="D1672" t="s">
        <v>3</v>
      </c>
    </row>
    <row r="1673" spans="4:4" x14ac:dyDescent="0.25">
      <c r="D1673" t="s">
        <v>3</v>
      </c>
    </row>
    <row r="1674" spans="4:4" x14ac:dyDescent="0.25">
      <c r="D1674" t="s">
        <v>3</v>
      </c>
    </row>
    <row r="1675" spans="4:4" x14ac:dyDescent="0.25">
      <c r="D1675" t="s">
        <v>3</v>
      </c>
    </row>
    <row r="1676" spans="4:4" x14ac:dyDescent="0.25">
      <c r="D1676" t="s">
        <v>3</v>
      </c>
    </row>
    <row r="1677" spans="4:4" x14ac:dyDescent="0.25">
      <c r="D1677" t="s">
        <v>3</v>
      </c>
    </row>
    <row r="1678" spans="4:4" x14ac:dyDescent="0.25">
      <c r="D1678" t="s">
        <v>3</v>
      </c>
    </row>
    <row r="1679" spans="4:4" x14ac:dyDescent="0.25">
      <c r="D1679" t="s">
        <v>3</v>
      </c>
    </row>
    <row r="1680" spans="4:4" x14ac:dyDescent="0.25">
      <c r="D1680" t="s">
        <v>3</v>
      </c>
    </row>
    <row r="1681" spans="4:4" x14ac:dyDescent="0.25">
      <c r="D1681" t="s">
        <v>3</v>
      </c>
    </row>
    <row r="1682" spans="4:4" x14ac:dyDescent="0.25">
      <c r="D1682" t="s">
        <v>3</v>
      </c>
    </row>
    <row r="1683" spans="4:4" x14ac:dyDescent="0.25">
      <c r="D1683" t="s">
        <v>3</v>
      </c>
    </row>
    <row r="1684" spans="4:4" x14ac:dyDescent="0.25">
      <c r="D1684" t="s">
        <v>3</v>
      </c>
    </row>
    <row r="1685" spans="4:4" x14ac:dyDescent="0.25">
      <c r="D1685" t="s">
        <v>3</v>
      </c>
    </row>
    <row r="1686" spans="4:4" x14ac:dyDescent="0.25">
      <c r="D1686" t="s">
        <v>3</v>
      </c>
    </row>
    <row r="1687" spans="4:4" x14ac:dyDescent="0.25">
      <c r="D1687" t="s">
        <v>3</v>
      </c>
    </row>
    <row r="1688" spans="4:4" x14ac:dyDescent="0.25">
      <c r="D1688" t="s">
        <v>3</v>
      </c>
    </row>
    <row r="1689" spans="4:4" x14ac:dyDescent="0.25">
      <c r="D1689" t="s">
        <v>3</v>
      </c>
    </row>
    <row r="1690" spans="4:4" x14ac:dyDescent="0.25">
      <c r="D1690" t="s">
        <v>3</v>
      </c>
    </row>
    <row r="1691" spans="4:4" x14ac:dyDescent="0.25">
      <c r="D1691" t="s">
        <v>3</v>
      </c>
    </row>
    <row r="1692" spans="4:4" x14ac:dyDescent="0.25">
      <c r="D1692" t="s">
        <v>3</v>
      </c>
    </row>
    <row r="1693" spans="4:4" x14ac:dyDescent="0.25">
      <c r="D1693" t="s">
        <v>3</v>
      </c>
    </row>
    <row r="1694" spans="4:4" x14ac:dyDescent="0.25">
      <c r="D1694" t="s">
        <v>3</v>
      </c>
    </row>
    <row r="1695" spans="4:4" x14ac:dyDescent="0.25">
      <c r="D1695" t="s">
        <v>3</v>
      </c>
    </row>
    <row r="1696" spans="4:4" x14ac:dyDescent="0.25">
      <c r="D1696" t="s">
        <v>3</v>
      </c>
    </row>
    <row r="1697" spans="4:4" x14ac:dyDescent="0.25">
      <c r="D1697" t="s">
        <v>3</v>
      </c>
    </row>
    <row r="1698" spans="4:4" x14ac:dyDescent="0.25">
      <c r="D1698" t="s">
        <v>3</v>
      </c>
    </row>
    <row r="1699" spans="4:4" x14ac:dyDescent="0.25">
      <c r="D1699" t="s">
        <v>3</v>
      </c>
    </row>
    <row r="1700" spans="4:4" x14ac:dyDescent="0.25">
      <c r="D1700" t="s">
        <v>3</v>
      </c>
    </row>
    <row r="1701" spans="4:4" x14ac:dyDescent="0.25">
      <c r="D1701" t="s">
        <v>3</v>
      </c>
    </row>
    <row r="1702" spans="4:4" x14ac:dyDescent="0.25">
      <c r="D1702" t="s">
        <v>3</v>
      </c>
    </row>
    <row r="1703" spans="4:4" x14ac:dyDescent="0.25">
      <c r="D1703" t="s">
        <v>3</v>
      </c>
    </row>
    <row r="1704" spans="4:4" x14ac:dyDescent="0.25">
      <c r="D1704" t="s">
        <v>3</v>
      </c>
    </row>
    <row r="1705" spans="4:4" x14ac:dyDescent="0.25">
      <c r="D1705" t="s">
        <v>3</v>
      </c>
    </row>
    <row r="1706" spans="4:4" x14ac:dyDescent="0.25">
      <c r="D1706" t="s">
        <v>3</v>
      </c>
    </row>
    <row r="1707" spans="4:4" x14ac:dyDescent="0.25">
      <c r="D1707" t="s">
        <v>3</v>
      </c>
    </row>
    <row r="1708" spans="4:4" x14ac:dyDescent="0.25">
      <c r="D1708" t="s">
        <v>3</v>
      </c>
    </row>
    <row r="1709" spans="4:4" x14ac:dyDescent="0.25">
      <c r="D1709" t="s">
        <v>3</v>
      </c>
    </row>
    <row r="1710" spans="4:4" x14ac:dyDescent="0.25">
      <c r="D1710" t="s">
        <v>3</v>
      </c>
    </row>
    <row r="1711" spans="4:4" x14ac:dyDescent="0.25">
      <c r="D1711" t="s">
        <v>3</v>
      </c>
    </row>
    <row r="1712" spans="4:4" x14ac:dyDescent="0.25">
      <c r="D1712" t="s">
        <v>3</v>
      </c>
    </row>
    <row r="1713" spans="4:4" x14ac:dyDescent="0.25">
      <c r="D1713" t="s">
        <v>3</v>
      </c>
    </row>
    <row r="1714" spans="4:4" x14ac:dyDescent="0.25">
      <c r="D1714" t="s">
        <v>3</v>
      </c>
    </row>
    <row r="1715" spans="4:4" x14ac:dyDescent="0.25">
      <c r="D1715" t="s">
        <v>3</v>
      </c>
    </row>
    <row r="1716" spans="4:4" x14ac:dyDescent="0.25">
      <c r="D1716" t="s">
        <v>3</v>
      </c>
    </row>
    <row r="1717" spans="4:4" x14ac:dyDescent="0.25">
      <c r="D1717" t="s">
        <v>3</v>
      </c>
    </row>
    <row r="1718" spans="4:4" x14ac:dyDescent="0.25">
      <c r="D1718" t="s">
        <v>3</v>
      </c>
    </row>
    <row r="1719" spans="4:4" x14ac:dyDescent="0.25">
      <c r="D1719" t="s">
        <v>3</v>
      </c>
    </row>
    <row r="1720" spans="4:4" x14ac:dyDescent="0.25">
      <c r="D1720" t="s">
        <v>3</v>
      </c>
    </row>
    <row r="1721" spans="4:4" x14ac:dyDescent="0.25">
      <c r="D1721" t="s">
        <v>3</v>
      </c>
    </row>
    <row r="1722" spans="4:4" x14ac:dyDescent="0.25">
      <c r="D1722" t="s">
        <v>3</v>
      </c>
    </row>
    <row r="1723" spans="4:4" x14ac:dyDescent="0.25">
      <c r="D1723" t="s">
        <v>3</v>
      </c>
    </row>
    <row r="1724" spans="4:4" x14ac:dyDescent="0.25">
      <c r="D1724" t="s">
        <v>3</v>
      </c>
    </row>
    <row r="1725" spans="4:4" x14ac:dyDescent="0.25">
      <c r="D1725" t="s">
        <v>3</v>
      </c>
    </row>
    <row r="1726" spans="4:4" x14ac:dyDescent="0.25">
      <c r="D1726" t="s">
        <v>3</v>
      </c>
    </row>
    <row r="1727" spans="4:4" x14ac:dyDescent="0.25">
      <c r="D1727" t="s">
        <v>3</v>
      </c>
    </row>
    <row r="1728" spans="4:4" x14ac:dyDescent="0.25">
      <c r="D1728" t="s">
        <v>3</v>
      </c>
    </row>
    <row r="1729" spans="4:4" x14ac:dyDescent="0.25">
      <c r="D1729" t="s">
        <v>3</v>
      </c>
    </row>
    <row r="1730" spans="4:4" x14ac:dyDescent="0.25">
      <c r="D1730" t="s">
        <v>3</v>
      </c>
    </row>
    <row r="1731" spans="4:4" x14ac:dyDescent="0.25">
      <c r="D1731" t="s">
        <v>3</v>
      </c>
    </row>
    <row r="1732" spans="4:4" x14ac:dyDescent="0.25">
      <c r="D1732" t="s">
        <v>3</v>
      </c>
    </row>
    <row r="1733" spans="4:4" x14ac:dyDescent="0.25">
      <c r="D1733" t="s">
        <v>3</v>
      </c>
    </row>
    <row r="1734" spans="4:4" x14ac:dyDescent="0.25">
      <c r="D1734" t="s">
        <v>3</v>
      </c>
    </row>
    <row r="1735" spans="4:4" x14ac:dyDescent="0.25">
      <c r="D1735" t="s">
        <v>3</v>
      </c>
    </row>
    <row r="1736" spans="4:4" x14ac:dyDescent="0.25">
      <c r="D1736" t="s">
        <v>3</v>
      </c>
    </row>
    <row r="1737" spans="4:4" x14ac:dyDescent="0.25">
      <c r="D1737" t="s">
        <v>3</v>
      </c>
    </row>
    <row r="1738" spans="4:4" x14ac:dyDescent="0.25">
      <c r="D1738" t="s">
        <v>3</v>
      </c>
    </row>
    <row r="1739" spans="4:4" x14ac:dyDescent="0.25">
      <c r="D1739" t="s">
        <v>3</v>
      </c>
    </row>
    <row r="1740" spans="4:4" x14ac:dyDescent="0.25">
      <c r="D1740" t="s">
        <v>3</v>
      </c>
    </row>
    <row r="1741" spans="4:4" x14ac:dyDescent="0.25">
      <c r="D1741" t="s">
        <v>3</v>
      </c>
    </row>
    <row r="1742" spans="4:4" x14ac:dyDescent="0.25">
      <c r="D1742" t="s">
        <v>3</v>
      </c>
    </row>
    <row r="1743" spans="4:4" x14ac:dyDescent="0.25">
      <c r="D1743" t="s">
        <v>3</v>
      </c>
    </row>
    <row r="1744" spans="4:4" x14ac:dyDescent="0.25">
      <c r="D1744" t="s">
        <v>3</v>
      </c>
    </row>
    <row r="1745" spans="4:4" x14ac:dyDescent="0.25">
      <c r="D1745" t="s">
        <v>3</v>
      </c>
    </row>
    <row r="1746" spans="4:4" x14ac:dyDescent="0.25">
      <c r="D1746" t="s">
        <v>3</v>
      </c>
    </row>
    <row r="1747" spans="4:4" x14ac:dyDescent="0.25">
      <c r="D1747" t="s">
        <v>3</v>
      </c>
    </row>
    <row r="1748" spans="4:4" x14ac:dyDescent="0.25">
      <c r="D1748" t="s">
        <v>3</v>
      </c>
    </row>
    <row r="1749" spans="4:4" x14ac:dyDescent="0.25">
      <c r="D1749" t="s">
        <v>3</v>
      </c>
    </row>
    <row r="1750" spans="4:4" x14ac:dyDescent="0.25">
      <c r="D1750" t="s">
        <v>3</v>
      </c>
    </row>
    <row r="1751" spans="4:4" x14ac:dyDescent="0.25">
      <c r="D1751" t="s">
        <v>3</v>
      </c>
    </row>
    <row r="1752" spans="4:4" x14ac:dyDescent="0.25">
      <c r="D1752" t="s">
        <v>3</v>
      </c>
    </row>
    <row r="1753" spans="4:4" x14ac:dyDescent="0.25">
      <c r="D1753" t="s">
        <v>3</v>
      </c>
    </row>
    <row r="1754" spans="4:4" x14ac:dyDescent="0.25">
      <c r="D1754" t="s">
        <v>3</v>
      </c>
    </row>
    <row r="1755" spans="4:4" x14ac:dyDescent="0.25">
      <c r="D1755" t="s">
        <v>3</v>
      </c>
    </row>
    <row r="1756" spans="4:4" x14ac:dyDescent="0.25">
      <c r="D1756" t="s">
        <v>3</v>
      </c>
    </row>
    <row r="1757" spans="4:4" x14ac:dyDescent="0.25">
      <c r="D1757" t="s">
        <v>3</v>
      </c>
    </row>
    <row r="1758" spans="4:4" x14ac:dyDescent="0.25">
      <c r="D1758" t="s">
        <v>3</v>
      </c>
    </row>
    <row r="1759" spans="4:4" x14ac:dyDescent="0.25">
      <c r="D1759" t="s">
        <v>3</v>
      </c>
    </row>
    <row r="1760" spans="4:4" x14ac:dyDescent="0.25">
      <c r="D1760" t="s">
        <v>3</v>
      </c>
    </row>
    <row r="1761" spans="4:4" x14ac:dyDescent="0.25">
      <c r="D1761" t="s">
        <v>3</v>
      </c>
    </row>
    <row r="1762" spans="4:4" x14ac:dyDescent="0.25">
      <c r="D1762" t="s">
        <v>3</v>
      </c>
    </row>
    <row r="1763" spans="4:4" x14ac:dyDescent="0.25">
      <c r="D1763" t="s">
        <v>3</v>
      </c>
    </row>
    <row r="1764" spans="4:4" x14ac:dyDescent="0.25">
      <c r="D1764" t="s">
        <v>3</v>
      </c>
    </row>
    <row r="1765" spans="4:4" x14ac:dyDescent="0.25">
      <c r="D1765" t="s">
        <v>3</v>
      </c>
    </row>
    <row r="1766" spans="4:4" x14ac:dyDescent="0.25">
      <c r="D1766" t="s">
        <v>3</v>
      </c>
    </row>
    <row r="1767" spans="4:4" x14ac:dyDescent="0.25">
      <c r="D1767" t="s">
        <v>3</v>
      </c>
    </row>
    <row r="1768" spans="4:4" x14ac:dyDescent="0.25">
      <c r="D1768" t="s">
        <v>3</v>
      </c>
    </row>
    <row r="1769" spans="4:4" x14ac:dyDescent="0.25">
      <c r="D1769" t="s">
        <v>3</v>
      </c>
    </row>
    <row r="1770" spans="4:4" x14ac:dyDescent="0.25">
      <c r="D1770" t="s">
        <v>3</v>
      </c>
    </row>
    <row r="1771" spans="4:4" x14ac:dyDescent="0.25">
      <c r="D1771" t="s">
        <v>3</v>
      </c>
    </row>
    <row r="1772" spans="4:4" x14ac:dyDescent="0.25">
      <c r="D1772" t="s">
        <v>3</v>
      </c>
    </row>
    <row r="1773" spans="4:4" x14ac:dyDescent="0.25">
      <c r="D1773" t="s">
        <v>3</v>
      </c>
    </row>
    <row r="1774" spans="4:4" x14ac:dyDescent="0.25">
      <c r="D1774" t="s">
        <v>3</v>
      </c>
    </row>
    <row r="1775" spans="4:4" x14ac:dyDescent="0.25">
      <c r="D1775" t="s">
        <v>3</v>
      </c>
    </row>
    <row r="1776" spans="4:4" x14ac:dyDescent="0.25">
      <c r="D1776" t="s">
        <v>3</v>
      </c>
    </row>
    <row r="1777" spans="4:4" x14ac:dyDescent="0.25">
      <c r="D1777" t="s">
        <v>3</v>
      </c>
    </row>
    <row r="1778" spans="4:4" x14ac:dyDescent="0.25">
      <c r="D1778" t="s">
        <v>3</v>
      </c>
    </row>
    <row r="1779" spans="4:4" x14ac:dyDescent="0.25">
      <c r="D1779" t="s">
        <v>3</v>
      </c>
    </row>
    <row r="1780" spans="4:4" x14ac:dyDescent="0.25">
      <c r="D1780" t="s">
        <v>3</v>
      </c>
    </row>
    <row r="1781" spans="4:4" x14ac:dyDescent="0.25">
      <c r="D1781" t="s">
        <v>3</v>
      </c>
    </row>
    <row r="1782" spans="4:4" x14ac:dyDescent="0.25">
      <c r="D1782" t="s">
        <v>3</v>
      </c>
    </row>
    <row r="1783" spans="4:4" x14ac:dyDescent="0.25">
      <c r="D1783" t="s">
        <v>3</v>
      </c>
    </row>
    <row r="1784" spans="4:4" x14ac:dyDescent="0.25">
      <c r="D1784" t="s">
        <v>3</v>
      </c>
    </row>
    <row r="1785" spans="4:4" x14ac:dyDescent="0.25">
      <c r="D1785" t="s">
        <v>3</v>
      </c>
    </row>
    <row r="1786" spans="4:4" x14ac:dyDescent="0.25">
      <c r="D1786" t="s">
        <v>3</v>
      </c>
    </row>
    <row r="1787" spans="4:4" x14ac:dyDescent="0.25">
      <c r="D1787" t="s">
        <v>3</v>
      </c>
    </row>
    <row r="1788" spans="4:4" x14ac:dyDescent="0.25">
      <c r="D1788" t="s">
        <v>3</v>
      </c>
    </row>
    <row r="1789" spans="4:4" x14ac:dyDescent="0.25">
      <c r="D1789" t="s">
        <v>3</v>
      </c>
    </row>
    <row r="1790" spans="4:4" x14ac:dyDescent="0.25">
      <c r="D1790" t="s">
        <v>3</v>
      </c>
    </row>
    <row r="1791" spans="4:4" x14ac:dyDescent="0.25">
      <c r="D1791" t="s">
        <v>3</v>
      </c>
    </row>
    <row r="1792" spans="4:4" x14ac:dyDescent="0.25">
      <c r="D1792" t="s">
        <v>3</v>
      </c>
    </row>
    <row r="1793" spans="4:4" x14ac:dyDescent="0.25">
      <c r="D1793" t="s">
        <v>3</v>
      </c>
    </row>
    <row r="1794" spans="4:4" x14ac:dyDescent="0.25">
      <c r="D1794" t="s">
        <v>3</v>
      </c>
    </row>
    <row r="1795" spans="4:4" x14ac:dyDescent="0.25">
      <c r="D1795" t="s">
        <v>3</v>
      </c>
    </row>
    <row r="1796" spans="4:4" x14ac:dyDescent="0.25">
      <c r="D1796" t="s">
        <v>3</v>
      </c>
    </row>
    <row r="1797" spans="4:4" x14ac:dyDescent="0.25">
      <c r="D1797" t="s">
        <v>3</v>
      </c>
    </row>
    <row r="1798" spans="4:4" x14ac:dyDescent="0.25">
      <c r="D1798" t="s">
        <v>3</v>
      </c>
    </row>
    <row r="1799" spans="4:4" x14ac:dyDescent="0.25">
      <c r="D1799" t="s">
        <v>3</v>
      </c>
    </row>
    <row r="1800" spans="4:4" x14ac:dyDescent="0.25">
      <c r="D1800" t="s">
        <v>3</v>
      </c>
    </row>
    <row r="1801" spans="4:4" x14ac:dyDescent="0.25">
      <c r="D1801" t="s">
        <v>3</v>
      </c>
    </row>
    <row r="1802" spans="4:4" x14ac:dyDescent="0.25">
      <c r="D1802" t="s">
        <v>3</v>
      </c>
    </row>
    <row r="1803" spans="4:4" x14ac:dyDescent="0.25">
      <c r="D1803" t="s">
        <v>3</v>
      </c>
    </row>
    <row r="1804" spans="4:4" x14ac:dyDescent="0.25">
      <c r="D1804" t="s">
        <v>3</v>
      </c>
    </row>
    <row r="1805" spans="4:4" x14ac:dyDescent="0.25">
      <c r="D1805" t="s">
        <v>3</v>
      </c>
    </row>
    <row r="1806" spans="4:4" x14ac:dyDescent="0.25">
      <c r="D1806" t="s">
        <v>3</v>
      </c>
    </row>
    <row r="1807" spans="4:4" x14ac:dyDescent="0.25">
      <c r="D1807" t="s">
        <v>3</v>
      </c>
    </row>
    <row r="1808" spans="4:4" x14ac:dyDescent="0.25">
      <c r="D1808" t="s">
        <v>8</v>
      </c>
    </row>
    <row r="1809" spans="4:4" x14ac:dyDescent="0.25">
      <c r="D1809" t="s">
        <v>3</v>
      </c>
    </row>
    <row r="1810" spans="4:4" x14ac:dyDescent="0.25">
      <c r="D1810" t="s">
        <v>3</v>
      </c>
    </row>
    <row r="1811" spans="4:4" x14ac:dyDescent="0.25">
      <c r="D1811" t="s">
        <v>3</v>
      </c>
    </row>
    <row r="1812" spans="4:4" x14ac:dyDescent="0.25">
      <c r="D1812" t="s">
        <v>3</v>
      </c>
    </row>
    <row r="1813" spans="4:4" x14ac:dyDescent="0.25">
      <c r="D1813" t="s">
        <v>3</v>
      </c>
    </row>
    <row r="1814" spans="4:4" x14ac:dyDescent="0.25">
      <c r="D1814" t="s">
        <v>8</v>
      </c>
    </row>
    <row r="1815" spans="4:4" x14ac:dyDescent="0.25">
      <c r="D1815" t="s">
        <v>3</v>
      </c>
    </row>
    <row r="1816" spans="4:4" x14ac:dyDescent="0.25">
      <c r="D1816" t="s">
        <v>3</v>
      </c>
    </row>
    <row r="1817" spans="4:4" x14ac:dyDescent="0.25">
      <c r="D1817" t="s">
        <v>3</v>
      </c>
    </row>
    <row r="1818" spans="4:4" x14ac:dyDescent="0.25">
      <c r="D1818" t="s">
        <v>8</v>
      </c>
    </row>
    <row r="1819" spans="4:4" x14ac:dyDescent="0.25">
      <c r="D1819" t="s">
        <v>8</v>
      </c>
    </row>
    <row r="1820" spans="4:4" x14ac:dyDescent="0.25">
      <c r="D1820" t="s">
        <v>3</v>
      </c>
    </row>
    <row r="1821" spans="4:4" x14ac:dyDescent="0.25">
      <c r="D1821" t="s">
        <v>3</v>
      </c>
    </row>
    <row r="1822" spans="4:4" x14ac:dyDescent="0.25">
      <c r="D1822" t="s">
        <v>3</v>
      </c>
    </row>
    <row r="1823" spans="4:4" x14ac:dyDescent="0.25">
      <c r="D1823" t="s">
        <v>3</v>
      </c>
    </row>
    <row r="1824" spans="4:4" x14ac:dyDescent="0.25">
      <c r="D1824" t="s">
        <v>3</v>
      </c>
    </row>
    <row r="1825" spans="4:4" x14ac:dyDescent="0.25">
      <c r="D1825" t="s">
        <v>3</v>
      </c>
    </row>
    <row r="1826" spans="4:4" x14ac:dyDescent="0.25">
      <c r="D1826" t="s">
        <v>3</v>
      </c>
    </row>
    <row r="1827" spans="4:4" x14ac:dyDescent="0.25">
      <c r="D1827" t="s">
        <v>3</v>
      </c>
    </row>
    <row r="1828" spans="4:4" x14ac:dyDescent="0.25">
      <c r="D1828" t="s">
        <v>3</v>
      </c>
    </row>
    <row r="1829" spans="4:4" x14ac:dyDescent="0.25">
      <c r="D1829" t="s">
        <v>3</v>
      </c>
    </row>
    <row r="1830" spans="4:4" x14ac:dyDescent="0.25">
      <c r="D1830" t="s">
        <v>3</v>
      </c>
    </row>
    <row r="1831" spans="4:4" x14ac:dyDescent="0.25">
      <c r="D1831" t="s">
        <v>3</v>
      </c>
    </row>
    <row r="1832" spans="4:4" x14ac:dyDescent="0.25">
      <c r="D1832" t="s">
        <v>3</v>
      </c>
    </row>
    <row r="1833" spans="4:4" x14ac:dyDescent="0.25">
      <c r="D1833" t="s">
        <v>8</v>
      </c>
    </row>
    <row r="1834" spans="4:4" x14ac:dyDescent="0.25">
      <c r="D1834" t="s">
        <v>3</v>
      </c>
    </row>
    <row r="1835" spans="4:4" x14ac:dyDescent="0.25">
      <c r="D1835" t="s">
        <v>3</v>
      </c>
    </row>
    <row r="1836" spans="4:4" x14ac:dyDescent="0.25">
      <c r="D1836" t="s">
        <v>8</v>
      </c>
    </row>
    <row r="1837" spans="4:4" x14ac:dyDescent="0.25">
      <c r="D1837" t="s">
        <v>3</v>
      </c>
    </row>
    <row r="1838" spans="4:4" x14ac:dyDescent="0.25">
      <c r="D1838" t="s">
        <v>3</v>
      </c>
    </row>
    <row r="1839" spans="4:4" x14ac:dyDescent="0.25">
      <c r="D1839" t="s">
        <v>3</v>
      </c>
    </row>
    <row r="1840" spans="4:4" x14ac:dyDescent="0.25">
      <c r="D1840" t="s">
        <v>3</v>
      </c>
    </row>
    <row r="1841" spans="4:4" x14ac:dyDescent="0.25">
      <c r="D1841" t="s">
        <v>3</v>
      </c>
    </row>
    <row r="1842" spans="4:4" x14ac:dyDescent="0.25">
      <c r="D1842" t="s">
        <v>3</v>
      </c>
    </row>
    <row r="1843" spans="4:4" x14ac:dyDescent="0.25">
      <c r="D1843" t="s">
        <v>3</v>
      </c>
    </row>
    <row r="1844" spans="4:4" x14ac:dyDescent="0.25">
      <c r="D1844" t="s">
        <v>3</v>
      </c>
    </row>
    <row r="1845" spans="4:4" x14ac:dyDescent="0.25">
      <c r="D1845" t="s">
        <v>3</v>
      </c>
    </row>
    <row r="1846" spans="4:4" x14ac:dyDescent="0.25">
      <c r="D1846" t="s">
        <v>3</v>
      </c>
    </row>
    <row r="1847" spans="4:4" x14ac:dyDescent="0.25">
      <c r="D1847" t="s">
        <v>3</v>
      </c>
    </row>
    <row r="1848" spans="4:4" x14ac:dyDescent="0.25">
      <c r="D1848" t="s">
        <v>3</v>
      </c>
    </row>
    <row r="1849" spans="4:4" x14ac:dyDescent="0.25">
      <c r="D1849" t="s">
        <v>3</v>
      </c>
    </row>
    <row r="1850" spans="4:4" x14ac:dyDescent="0.25">
      <c r="D1850" t="s">
        <v>3</v>
      </c>
    </row>
    <row r="1851" spans="4:4" x14ac:dyDescent="0.25">
      <c r="D1851" t="s">
        <v>3</v>
      </c>
    </row>
    <row r="1852" spans="4:4" x14ac:dyDescent="0.25">
      <c r="D1852" t="s">
        <v>3</v>
      </c>
    </row>
    <row r="1853" spans="4:4" x14ac:dyDescent="0.25">
      <c r="D1853" t="s">
        <v>3</v>
      </c>
    </row>
    <row r="1854" spans="4:4" x14ac:dyDescent="0.25">
      <c r="D1854" t="s">
        <v>3</v>
      </c>
    </row>
    <row r="1855" spans="4:4" x14ac:dyDescent="0.25">
      <c r="D1855" t="s">
        <v>3</v>
      </c>
    </row>
    <row r="1856" spans="4:4" x14ac:dyDescent="0.25">
      <c r="D1856" t="s">
        <v>3</v>
      </c>
    </row>
    <row r="1857" spans="4:4" x14ac:dyDescent="0.25">
      <c r="D1857" t="s">
        <v>3</v>
      </c>
    </row>
    <row r="1858" spans="4:4" x14ac:dyDescent="0.25">
      <c r="D1858" t="s">
        <v>3</v>
      </c>
    </row>
    <row r="1859" spans="4:4" x14ac:dyDescent="0.25">
      <c r="D1859" t="s">
        <v>3</v>
      </c>
    </row>
    <row r="1860" spans="4:4" x14ac:dyDescent="0.25">
      <c r="D1860" t="s">
        <v>3</v>
      </c>
    </row>
    <row r="1861" spans="4:4" x14ac:dyDescent="0.25">
      <c r="D1861" t="s">
        <v>3</v>
      </c>
    </row>
    <row r="1862" spans="4:4" x14ac:dyDescent="0.25">
      <c r="D1862" t="s">
        <v>3</v>
      </c>
    </row>
    <row r="1863" spans="4:4" x14ac:dyDescent="0.25">
      <c r="D1863" t="s">
        <v>3</v>
      </c>
    </row>
    <row r="1864" spans="4:4" x14ac:dyDescent="0.25">
      <c r="D1864" t="s">
        <v>3</v>
      </c>
    </row>
    <row r="1865" spans="4:4" x14ac:dyDescent="0.25">
      <c r="D1865" t="s">
        <v>8</v>
      </c>
    </row>
    <row r="1866" spans="4:4" x14ac:dyDescent="0.25">
      <c r="D1866" t="s">
        <v>8</v>
      </c>
    </row>
    <row r="1867" spans="4:4" x14ac:dyDescent="0.25">
      <c r="D1867" t="s">
        <v>8</v>
      </c>
    </row>
    <row r="1868" spans="4:4" x14ac:dyDescent="0.25">
      <c r="D1868" t="s">
        <v>8</v>
      </c>
    </row>
    <row r="1869" spans="4:4" x14ac:dyDescent="0.25">
      <c r="D1869" t="s">
        <v>8</v>
      </c>
    </row>
    <row r="1870" spans="4:4" x14ac:dyDescent="0.25">
      <c r="D1870" t="s">
        <v>8</v>
      </c>
    </row>
    <row r="1871" spans="4:4" x14ac:dyDescent="0.25">
      <c r="D1871" t="s">
        <v>3</v>
      </c>
    </row>
    <row r="1872" spans="4:4" x14ac:dyDescent="0.25">
      <c r="D1872" t="s">
        <v>3</v>
      </c>
    </row>
    <row r="1873" spans="4:4" x14ac:dyDescent="0.25">
      <c r="D1873" t="s">
        <v>3</v>
      </c>
    </row>
    <row r="1874" spans="4:4" x14ac:dyDescent="0.25">
      <c r="D1874" t="s">
        <v>3</v>
      </c>
    </row>
    <row r="1875" spans="4:4" x14ac:dyDescent="0.25">
      <c r="D1875" t="s">
        <v>3</v>
      </c>
    </row>
    <row r="1876" spans="4:4" x14ac:dyDescent="0.25">
      <c r="D1876" t="s">
        <v>3</v>
      </c>
    </row>
    <row r="1877" spans="4:4" x14ac:dyDescent="0.25">
      <c r="D1877" t="s">
        <v>3</v>
      </c>
    </row>
    <row r="1878" spans="4:4" x14ac:dyDescent="0.25">
      <c r="D1878" t="s">
        <v>3</v>
      </c>
    </row>
    <row r="1879" spans="4:4" x14ac:dyDescent="0.25">
      <c r="D1879" t="s">
        <v>3</v>
      </c>
    </row>
    <row r="1880" spans="4:4" x14ac:dyDescent="0.25">
      <c r="D1880" t="s">
        <v>3</v>
      </c>
    </row>
    <row r="1881" spans="4:4" x14ac:dyDescent="0.25">
      <c r="D1881" t="s">
        <v>3</v>
      </c>
    </row>
    <row r="1882" spans="4:4" x14ac:dyDescent="0.25">
      <c r="D1882" t="s">
        <v>8</v>
      </c>
    </row>
    <row r="1883" spans="4:4" x14ac:dyDescent="0.25">
      <c r="D1883" t="s">
        <v>3</v>
      </c>
    </row>
    <row r="1884" spans="4:4" x14ac:dyDescent="0.25">
      <c r="D1884" t="s">
        <v>3</v>
      </c>
    </row>
    <row r="1885" spans="4:4" x14ac:dyDescent="0.25">
      <c r="D1885" t="s">
        <v>3</v>
      </c>
    </row>
    <row r="1886" spans="4:4" x14ac:dyDescent="0.25">
      <c r="D1886" t="s">
        <v>3</v>
      </c>
    </row>
    <row r="1887" spans="4:4" x14ac:dyDescent="0.25">
      <c r="D1887" t="s">
        <v>3</v>
      </c>
    </row>
    <row r="1888" spans="4:4" x14ac:dyDescent="0.25">
      <c r="D1888" t="s">
        <v>3</v>
      </c>
    </row>
    <row r="1889" spans="4:4" x14ac:dyDescent="0.25">
      <c r="D1889" t="s">
        <v>3</v>
      </c>
    </row>
    <row r="1890" spans="4:4" x14ac:dyDescent="0.25">
      <c r="D1890" t="s">
        <v>3</v>
      </c>
    </row>
    <row r="1891" spans="4:4" x14ac:dyDescent="0.25">
      <c r="D1891" t="s">
        <v>3</v>
      </c>
    </row>
    <row r="1892" spans="4:4" x14ac:dyDescent="0.25">
      <c r="D1892" t="s">
        <v>3</v>
      </c>
    </row>
    <row r="1893" spans="4:4" x14ac:dyDescent="0.25">
      <c r="D1893" t="s">
        <v>3</v>
      </c>
    </row>
    <row r="1894" spans="4:4" x14ac:dyDescent="0.25">
      <c r="D1894" t="s">
        <v>3</v>
      </c>
    </row>
    <row r="1895" spans="4:4" x14ac:dyDescent="0.25">
      <c r="D1895" t="s">
        <v>3</v>
      </c>
    </row>
    <row r="1896" spans="4:4" x14ac:dyDescent="0.25">
      <c r="D1896" t="s">
        <v>3</v>
      </c>
    </row>
    <row r="1897" spans="4:4" x14ac:dyDescent="0.25">
      <c r="D1897" t="s">
        <v>3</v>
      </c>
    </row>
    <row r="1898" spans="4:4" x14ac:dyDescent="0.25">
      <c r="D1898" t="s">
        <v>3</v>
      </c>
    </row>
    <row r="1899" spans="4:4" x14ac:dyDescent="0.25">
      <c r="D1899" t="s">
        <v>3</v>
      </c>
    </row>
    <row r="1900" spans="4:4" x14ac:dyDescent="0.25">
      <c r="D1900" t="s">
        <v>3</v>
      </c>
    </row>
    <row r="1901" spans="4:4" x14ac:dyDescent="0.25">
      <c r="D1901" t="s">
        <v>3</v>
      </c>
    </row>
    <row r="1902" spans="4:4" x14ac:dyDescent="0.25">
      <c r="D1902" t="s">
        <v>3</v>
      </c>
    </row>
    <row r="1903" spans="4:4" x14ac:dyDescent="0.25">
      <c r="D1903" t="s">
        <v>3</v>
      </c>
    </row>
    <row r="1904" spans="4:4" x14ac:dyDescent="0.25">
      <c r="D1904" t="s">
        <v>3</v>
      </c>
    </row>
    <row r="1905" spans="4:4" x14ac:dyDescent="0.25">
      <c r="D1905" t="s">
        <v>3</v>
      </c>
    </row>
    <row r="1906" spans="4:4" x14ac:dyDescent="0.25">
      <c r="D1906" t="s">
        <v>3</v>
      </c>
    </row>
    <row r="1907" spans="4:4" x14ac:dyDescent="0.25">
      <c r="D1907" t="s">
        <v>3</v>
      </c>
    </row>
    <row r="1908" spans="4:4" x14ac:dyDescent="0.25">
      <c r="D1908" t="s">
        <v>3</v>
      </c>
    </row>
    <row r="1909" spans="4:4" x14ac:dyDescent="0.25">
      <c r="D1909" t="s">
        <v>3</v>
      </c>
    </row>
    <row r="1910" spans="4:4" x14ac:dyDescent="0.25">
      <c r="D1910" t="s">
        <v>3</v>
      </c>
    </row>
    <row r="1911" spans="4:4" x14ac:dyDescent="0.25">
      <c r="D1911" t="s">
        <v>3</v>
      </c>
    </row>
    <row r="1912" spans="4:4" x14ac:dyDescent="0.25">
      <c r="D1912" t="s">
        <v>3</v>
      </c>
    </row>
    <row r="1913" spans="4:4" x14ac:dyDescent="0.25">
      <c r="D1913" t="s">
        <v>3</v>
      </c>
    </row>
    <row r="1914" spans="4:4" x14ac:dyDescent="0.25">
      <c r="D1914" t="s">
        <v>3</v>
      </c>
    </row>
    <row r="1915" spans="4:4" x14ac:dyDescent="0.25">
      <c r="D1915" t="s">
        <v>3</v>
      </c>
    </row>
    <row r="1916" spans="4:4" x14ac:dyDescent="0.25">
      <c r="D1916" t="s">
        <v>3</v>
      </c>
    </row>
    <row r="1917" spans="4:4" x14ac:dyDescent="0.25">
      <c r="D1917" t="s">
        <v>3</v>
      </c>
    </row>
    <row r="1918" spans="4:4" x14ac:dyDescent="0.25">
      <c r="D1918" t="s">
        <v>3</v>
      </c>
    </row>
    <row r="1919" spans="4:4" x14ac:dyDescent="0.25">
      <c r="D1919" t="s">
        <v>3</v>
      </c>
    </row>
    <row r="1920" spans="4:4" x14ac:dyDescent="0.25">
      <c r="D1920" t="s">
        <v>3</v>
      </c>
    </row>
    <row r="1921" spans="4:4" x14ac:dyDescent="0.25">
      <c r="D1921" t="s">
        <v>3</v>
      </c>
    </row>
    <row r="1922" spans="4:4" x14ac:dyDescent="0.25">
      <c r="D1922" t="s">
        <v>3</v>
      </c>
    </row>
    <row r="1923" spans="4:4" x14ac:dyDescent="0.25">
      <c r="D1923" t="s">
        <v>3</v>
      </c>
    </row>
    <row r="1924" spans="4:4" x14ac:dyDescent="0.25">
      <c r="D1924" t="s">
        <v>3</v>
      </c>
    </row>
    <row r="1925" spans="4:4" x14ac:dyDescent="0.25">
      <c r="D1925" t="s">
        <v>3</v>
      </c>
    </row>
    <row r="1926" spans="4:4" x14ac:dyDescent="0.25">
      <c r="D1926" t="s">
        <v>3</v>
      </c>
    </row>
    <row r="1927" spans="4:4" x14ac:dyDescent="0.25">
      <c r="D1927" t="s">
        <v>3</v>
      </c>
    </row>
    <row r="1928" spans="4:4" x14ac:dyDescent="0.25">
      <c r="D1928" t="s">
        <v>3</v>
      </c>
    </row>
    <row r="1929" spans="4:4" x14ac:dyDescent="0.25">
      <c r="D1929" t="s">
        <v>3</v>
      </c>
    </row>
    <row r="1930" spans="4:4" x14ac:dyDescent="0.25">
      <c r="D1930" t="s">
        <v>3</v>
      </c>
    </row>
    <row r="1931" spans="4:4" x14ac:dyDescent="0.25">
      <c r="D1931" t="s">
        <v>3</v>
      </c>
    </row>
    <row r="1932" spans="4:4" x14ac:dyDescent="0.25">
      <c r="D1932" t="s">
        <v>3</v>
      </c>
    </row>
    <row r="1933" spans="4:4" x14ac:dyDescent="0.25">
      <c r="D1933" t="s">
        <v>3</v>
      </c>
    </row>
    <row r="1934" spans="4:4" x14ac:dyDescent="0.25">
      <c r="D1934" t="s">
        <v>3</v>
      </c>
    </row>
    <row r="1935" spans="4:4" x14ac:dyDescent="0.25">
      <c r="D1935" t="s">
        <v>3</v>
      </c>
    </row>
    <row r="1936" spans="4:4" x14ac:dyDescent="0.25">
      <c r="D1936" t="s">
        <v>3</v>
      </c>
    </row>
    <row r="1937" spans="4:4" x14ac:dyDescent="0.25">
      <c r="D1937" t="s">
        <v>3</v>
      </c>
    </row>
    <row r="1938" spans="4:4" x14ac:dyDescent="0.25">
      <c r="D1938" t="s">
        <v>3</v>
      </c>
    </row>
    <row r="1939" spans="4:4" x14ac:dyDescent="0.25">
      <c r="D1939" t="s">
        <v>3</v>
      </c>
    </row>
    <row r="1940" spans="4:4" x14ac:dyDescent="0.25">
      <c r="D1940" t="s">
        <v>3</v>
      </c>
    </row>
    <row r="1941" spans="4:4" x14ac:dyDescent="0.25">
      <c r="D1941" t="s">
        <v>3</v>
      </c>
    </row>
    <row r="1942" spans="4:4" x14ac:dyDescent="0.25">
      <c r="D1942" t="s">
        <v>3</v>
      </c>
    </row>
    <row r="1943" spans="4:4" x14ac:dyDescent="0.25">
      <c r="D1943" t="s">
        <v>3</v>
      </c>
    </row>
    <row r="1944" spans="4:4" x14ac:dyDescent="0.25">
      <c r="D1944" t="s">
        <v>3</v>
      </c>
    </row>
    <row r="1945" spans="4:4" x14ac:dyDescent="0.25">
      <c r="D1945" t="s">
        <v>3</v>
      </c>
    </row>
    <row r="1946" spans="4:4" x14ac:dyDescent="0.25">
      <c r="D1946" t="s">
        <v>3</v>
      </c>
    </row>
    <row r="1947" spans="4:4" x14ac:dyDescent="0.25">
      <c r="D1947" t="s">
        <v>3</v>
      </c>
    </row>
    <row r="1948" spans="4:4" x14ac:dyDescent="0.25">
      <c r="D1948" t="s">
        <v>3</v>
      </c>
    </row>
    <row r="1949" spans="4:4" x14ac:dyDescent="0.25">
      <c r="D1949" t="s">
        <v>3</v>
      </c>
    </row>
    <row r="1950" spans="4:4" x14ac:dyDescent="0.25">
      <c r="D1950" t="s">
        <v>3</v>
      </c>
    </row>
    <row r="1951" spans="4:4" x14ac:dyDescent="0.25">
      <c r="D1951" t="s">
        <v>3</v>
      </c>
    </row>
    <row r="1952" spans="4:4" x14ac:dyDescent="0.25">
      <c r="D1952" t="s">
        <v>3</v>
      </c>
    </row>
    <row r="1953" spans="4:4" x14ac:dyDescent="0.25">
      <c r="D1953" t="s">
        <v>3</v>
      </c>
    </row>
    <row r="1954" spans="4:4" x14ac:dyDescent="0.25">
      <c r="D1954" t="s">
        <v>3</v>
      </c>
    </row>
    <row r="1955" spans="4:4" x14ac:dyDescent="0.25">
      <c r="D1955" t="s">
        <v>3</v>
      </c>
    </row>
    <row r="1956" spans="4:4" x14ac:dyDescent="0.25">
      <c r="D1956" t="s">
        <v>3</v>
      </c>
    </row>
    <row r="1957" spans="4:4" x14ac:dyDescent="0.25">
      <c r="D1957" t="s">
        <v>3</v>
      </c>
    </row>
    <row r="1958" spans="4:4" x14ac:dyDescent="0.25">
      <c r="D1958" t="s">
        <v>3</v>
      </c>
    </row>
    <row r="1959" spans="4:4" x14ac:dyDescent="0.25">
      <c r="D1959" t="s">
        <v>3</v>
      </c>
    </row>
    <row r="1960" spans="4:4" x14ac:dyDescent="0.25">
      <c r="D1960" t="s">
        <v>3</v>
      </c>
    </row>
    <row r="1961" spans="4:4" x14ac:dyDescent="0.25">
      <c r="D1961" t="s">
        <v>3</v>
      </c>
    </row>
    <row r="1962" spans="4:4" x14ac:dyDescent="0.25">
      <c r="D1962" t="s">
        <v>3</v>
      </c>
    </row>
    <row r="1963" spans="4:4" x14ac:dyDescent="0.25">
      <c r="D1963" t="s">
        <v>3</v>
      </c>
    </row>
    <row r="1964" spans="4:4" x14ac:dyDescent="0.25">
      <c r="D1964" t="s">
        <v>3</v>
      </c>
    </row>
    <row r="1965" spans="4:4" x14ac:dyDescent="0.25">
      <c r="D1965" t="s">
        <v>3</v>
      </c>
    </row>
    <row r="1966" spans="4:4" x14ac:dyDescent="0.25">
      <c r="D1966" t="s">
        <v>3</v>
      </c>
    </row>
    <row r="1967" spans="4:4" x14ac:dyDescent="0.25">
      <c r="D1967" t="s">
        <v>3</v>
      </c>
    </row>
    <row r="1968" spans="4:4" x14ac:dyDescent="0.25">
      <c r="D1968" t="s">
        <v>3</v>
      </c>
    </row>
    <row r="1969" spans="4:4" x14ac:dyDescent="0.25">
      <c r="D1969" t="s">
        <v>3</v>
      </c>
    </row>
    <row r="1970" spans="4:4" x14ac:dyDescent="0.25">
      <c r="D1970" t="s">
        <v>3</v>
      </c>
    </row>
    <row r="1971" spans="4:4" x14ac:dyDescent="0.25">
      <c r="D1971" t="s">
        <v>3</v>
      </c>
    </row>
    <row r="1972" spans="4:4" x14ac:dyDescent="0.25">
      <c r="D1972" t="s">
        <v>3</v>
      </c>
    </row>
    <row r="1973" spans="4:4" x14ac:dyDescent="0.25">
      <c r="D1973" t="s">
        <v>3</v>
      </c>
    </row>
    <row r="1974" spans="4:4" x14ac:dyDescent="0.25">
      <c r="D1974" t="s">
        <v>3</v>
      </c>
    </row>
    <row r="1975" spans="4:4" x14ac:dyDescent="0.25">
      <c r="D1975" t="s">
        <v>3</v>
      </c>
    </row>
    <row r="1976" spans="4:4" x14ac:dyDescent="0.25">
      <c r="D1976" t="s">
        <v>3</v>
      </c>
    </row>
    <row r="1977" spans="4:4" x14ac:dyDescent="0.25">
      <c r="D1977" t="s">
        <v>3</v>
      </c>
    </row>
    <row r="1978" spans="4:4" x14ac:dyDescent="0.25">
      <c r="D1978" t="s">
        <v>3</v>
      </c>
    </row>
    <row r="1979" spans="4:4" x14ac:dyDescent="0.25">
      <c r="D1979" t="s">
        <v>3</v>
      </c>
    </row>
    <row r="1980" spans="4:4" x14ac:dyDescent="0.25">
      <c r="D1980" t="s">
        <v>3</v>
      </c>
    </row>
    <row r="1981" spans="4:4" x14ac:dyDescent="0.25">
      <c r="D1981" t="s">
        <v>3</v>
      </c>
    </row>
    <row r="1982" spans="4:4" x14ac:dyDescent="0.25">
      <c r="D1982" t="s">
        <v>3</v>
      </c>
    </row>
    <row r="1983" spans="4:4" x14ac:dyDescent="0.25">
      <c r="D1983" t="s">
        <v>3</v>
      </c>
    </row>
    <row r="1984" spans="4:4" x14ac:dyDescent="0.25">
      <c r="D1984" t="s">
        <v>3</v>
      </c>
    </row>
    <row r="1985" spans="4:4" x14ac:dyDescent="0.25">
      <c r="D1985" t="s">
        <v>3</v>
      </c>
    </row>
    <row r="1986" spans="4:4" x14ac:dyDescent="0.25">
      <c r="D1986" t="s">
        <v>3</v>
      </c>
    </row>
    <row r="1987" spans="4:4" x14ac:dyDescent="0.25">
      <c r="D1987" t="s">
        <v>3</v>
      </c>
    </row>
    <row r="1988" spans="4:4" x14ac:dyDescent="0.25">
      <c r="D1988" t="s">
        <v>3</v>
      </c>
    </row>
    <row r="1989" spans="4:4" x14ac:dyDescent="0.25">
      <c r="D1989" t="s">
        <v>3</v>
      </c>
    </row>
    <row r="1990" spans="4:4" x14ac:dyDescent="0.25">
      <c r="D1990" t="s">
        <v>3</v>
      </c>
    </row>
    <row r="1991" spans="4:4" x14ac:dyDescent="0.25">
      <c r="D1991" t="s">
        <v>3</v>
      </c>
    </row>
    <row r="1992" spans="4:4" x14ac:dyDescent="0.25">
      <c r="D1992" t="s">
        <v>3</v>
      </c>
    </row>
    <row r="1993" spans="4:4" x14ac:dyDescent="0.25">
      <c r="D1993" t="s">
        <v>3</v>
      </c>
    </row>
    <row r="1994" spans="4:4" x14ac:dyDescent="0.25">
      <c r="D1994" t="s">
        <v>3</v>
      </c>
    </row>
    <row r="1995" spans="4:4" x14ac:dyDescent="0.25">
      <c r="D1995" t="s">
        <v>3</v>
      </c>
    </row>
    <row r="1996" spans="4:4" x14ac:dyDescent="0.25">
      <c r="D1996" t="s">
        <v>8</v>
      </c>
    </row>
    <row r="1997" spans="4:4" x14ac:dyDescent="0.25">
      <c r="D1997" t="s">
        <v>8</v>
      </c>
    </row>
    <row r="1998" spans="4:4" x14ac:dyDescent="0.25">
      <c r="D1998" t="s">
        <v>8</v>
      </c>
    </row>
    <row r="1999" spans="4:4" x14ac:dyDescent="0.25">
      <c r="D1999" t="s">
        <v>3</v>
      </c>
    </row>
    <row r="2000" spans="4:4" x14ac:dyDescent="0.25">
      <c r="D2000" t="s">
        <v>3</v>
      </c>
    </row>
    <row r="2001" spans="4:4" x14ac:dyDescent="0.25">
      <c r="D2001" t="s">
        <v>3</v>
      </c>
    </row>
    <row r="2002" spans="4:4" x14ac:dyDescent="0.25">
      <c r="D2002" t="s">
        <v>3</v>
      </c>
    </row>
    <row r="2003" spans="4:4" x14ac:dyDescent="0.25">
      <c r="D2003" t="s">
        <v>3</v>
      </c>
    </row>
    <row r="2004" spans="4:4" x14ac:dyDescent="0.25">
      <c r="D2004" t="s">
        <v>3</v>
      </c>
    </row>
    <row r="2005" spans="4:4" x14ac:dyDescent="0.25">
      <c r="D2005" t="s">
        <v>3</v>
      </c>
    </row>
    <row r="2006" spans="4:4" x14ac:dyDescent="0.25">
      <c r="D2006" t="s">
        <v>3</v>
      </c>
    </row>
    <row r="2007" spans="4:4" x14ac:dyDescent="0.25">
      <c r="D2007" t="s">
        <v>3</v>
      </c>
    </row>
    <row r="2008" spans="4:4" x14ac:dyDescent="0.25">
      <c r="D2008" t="s">
        <v>3</v>
      </c>
    </row>
    <row r="2009" spans="4:4" x14ac:dyDescent="0.25">
      <c r="D2009" t="s">
        <v>3</v>
      </c>
    </row>
    <row r="2010" spans="4:4" x14ac:dyDescent="0.25">
      <c r="D2010" t="s">
        <v>3</v>
      </c>
    </row>
    <row r="2011" spans="4:4" x14ac:dyDescent="0.25">
      <c r="D2011" t="s">
        <v>3</v>
      </c>
    </row>
    <row r="2012" spans="4:4" x14ac:dyDescent="0.25">
      <c r="D2012" t="s">
        <v>3</v>
      </c>
    </row>
    <row r="2013" spans="4:4" x14ac:dyDescent="0.25">
      <c r="D2013" t="s">
        <v>3</v>
      </c>
    </row>
    <row r="2014" spans="4:4" x14ac:dyDescent="0.25">
      <c r="D2014" t="s">
        <v>3</v>
      </c>
    </row>
    <row r="2015" spans="4:4" x14ac:dyDescent="0.25">
      <c r="D2015" t="s">
        <v>3</v>
      </c>
    </row>
    <row r="2016" spans="4:4" x14ac:dyDescent="0.25">
      <c r="D2016" t="s">
        <v>3</v>
      </c>
    </row>
    <row r="2017" spans="4:4" x14ac:dyDescent="0.25">
      <c r="D2017" t="s">
        <v>3</v>
      </c>
    </row>
    <row r="2018" spans="4:4" x14ac:dyDescent="0.25">
      <c r="D2018" t="s">
        <v>3</v>
      </c>
    </row>
    <row r="2019" spans="4:4" x14ac:dyDescent="0.25">
      <c r="D2019" t="s">
        <v>3</v>
      </c>
    </row>
    <row r="2020" spans="4:4" x14ac:dyDescent="0.25">
      <c r="D2020" t="s">
        <v>3</v>
      </c>
    </row>
    <row r="2021" spans="4:4" x14ac:dyDescent="0.25">
      <c r="D2021" t="s">
        <v>3</v>
      </c>
    </row>
    <row r="2022" spans="4:4" x14ac:dyDescent="0.25">
      <c r="D2022" t="s">
        <v>3</v>
      </c>
    </row>
    <row r="2023" spans="4:4" x14ac:dyDescent="0.25">
      <c r="D2023" t="s">
        <v>3</v>
      </c>
    </row>
    <row r="2024" spans="4:4" x14ac:dyDescent="0.25">
      <c r="D2024" t="s">
        <v>3</v>
      </c>
    </row>
    <row r="2025" spans="4:4" x14ac:dyDescent="0.25">
      <c r="D2025" t="s">
        <v>3</v>
      </c>
    </row>
    <row r="2026" spans="4:4" x14ac:dyDescent="0.25">
      <c r="D2026" t="s">
        <v>3</v>
      </c>
    </row>
    <row r="2027" spans="4:4" x14ac:dyDescent="0.25">
      <c r="D2027" t="s">
        <v>3</v>
      </c>
    </row>
    <row r="2028" spans="4:4" x14ac:dyDescent="0.25">
      <c r="D2028" t="s">
        <v>3</v>
      </c>
    </row>
    <row r="2029" spans="4:4" x14ac:dyDescent="0.25">
      <c r="D2029" t="s">
        <v>3</v>
      </c>
    </row>
    <row r="2030" spans="4:4" x14ac:dyDescent="0.25">
      <c r="D2030" t="s">
        <v>3</v>
      </c>
    </row>
    <row r="2031" spans="4:4" x14ac:dyDescent="0.25">
      <c r="D2031" t="s">
        <v>3</v>
      </c>
    </row>
    <row r="2032" spans="4:4" x14ac:dyDescent="0.25">
      <c r="D2032" t="s">
        <v>3</v>
      </c>
    </row>
    <row r="2033" spans="4:4" x14ac:dyDescent="0.25">
      <c r="D2033" t="s">
        <v>3</v>
      </c>
    </row>
    <row r="2034" spans="4:4" x14ac:dyDescent="0.25">
      <c r="D2034" t="s">
        <v>3</v>
      </c>
    </row>
    <row r="2035" spans="4:4" x14ac:dyDescent="0.25">
      <c r="D2035" t="s">
        <v>3</v>
      </c>
    </row>
    <row r="2036" spans="4:4" x14ac:dyDescent="0.25">
      <c r="D2036" t="s">
        <v>3</v>
      </c>
    </row>
    <row r="2037" spans="4:4" x14ac:dyDescent="0.25">
      <c r="D2037" t="s">
        <v>3</v>
      </c>
    </row>
    <row r="2038" spans="4:4" x14ac:dyDescent="0.25">
      <c r="D2038" t="s">
        <v>3</v>
      </c>
    </row>
    <row r="2039" spans="4:4" x14ac:dyDescent="0.25">
      <c r="D2039" t="s">
        <v>3</v>
      </c>
    </row>
    <row r="2040" spans="4:4" x14ac:dyDescent="0.25">
      <c r="D2040" t="s">
        <v>3</v>
      </c>
    </row>
    <row r="2041" spans="4:4" x14ac:dyDescent="0.25">
      <c r="D2041" t="s">
        <v>3</v>
      </c>
    </row>
    <row r="2042" spans="4:4" x14ac:dyDescent="0.25">
      <c r="D2042" t="s">
        <v>3</v>
      </c>
    </row>
    <row r="2043" spans="4:4" x14ac:dyDescent="0.25">
      <c r="D2043" t="s">
        <v>3</v>
      </c>
    </row>
    <row r="2044" spans="4:4" x14ac:dyDescent="0.25">
      <c r="D2044" t="s">
        <v>3</v>
      </c>
    </row>
    <row r="2045" spans="4:4" x14ac:dyDescent="0.25">
      <c r="D2045" t="s">
        <v>3</v>
      </c>
    </row>
    <row r="2046" spans="4:4" x14ac:dyDescent="0.25">
      <c r="D2046" t="s">
        <v>3</v>
      </c>
    </row>
    <row r="2047" spans="4:4" x14ac:dyDescent="0.25">
      <c r="D2047" t="s">
        <v>3</v>
      </c>
    </row>
    <row r="2048" spans="4:4" x14ac:dyDescent="0.25">
      <c r="D2048" t="s">
        <v>3</v>
      </c>
    </row>
    <row r="2049" spans="4:4" x14ac:dyDescent="0.25">
      <c r="D2049" t="s">
        <v>3</v>
      </c>
    </row>
    <row r="2050" spans="4:4" x14ac:dyDescent="0.25">
      <c r="D2050" t="s">
        <v>3</v>
      </c>
    </row>
    <row r="2051" spans="4:4" x14ac:dyDescent="0.25">
      <c r="D2051" t="s">
        <v>3</v>
      </c>
    </row>
    <row r="2052" spans="4:4" x14ac:dyDescent="0.25">
      <c r="D2052" t="s">
        <v>3</v>
      </c>
    </row>
    <row r="2053" spans="4:4" x14ac:dyDescent="0.25">
      <c r="D2053" t="s">
        <v>3</v>
      </c>
    </row>
    <row r="2054" spans="4:4" x14ac:dyDescent="0.25">
      <c r="D2054" t="s">
        <v>3</v>
      </c>
    </row>
    <row r="2055" spans="4:4" x14ac:dyDescent="0.25">
      <c r="D2055" t="s">
        <v>3</v>
      </c>
    </row>
    <row r="2056" spans="4:4" x14ac:dyDescent="0.25">
      <c r="D2056" t="s">
        <v>3</v>
      </c>
    </row>
    <row r="2057" spans="4:4" x14ac:dyDescent="0.25">
      <c r="D2057" t="s">
        <v>3</v>
      </c>
    </row>
    <row r="2058" spans="4:4" x14ac:dyDescent="0.25">
      <c r="D2058" t="s">
        <v>3</v>
      </c>
    </row>
    <row r="2059" spans="4:4" x14ac:dyDescent="0.25">
      <c r="D2059" t="s">
        <v>3</v>
      </c>
    </row>
    <row r="2060" spans="4:4" x14ac:dyDescent="0.25">
      <c r="D2060" t="s">
        <v>3</v>
      </c>
    </row>
    <row r="2061" spans="4:4" x14ac:dyDescent="0.25">
      <c r="D2061" t="s">
        <v>8</v>
      </c>
    </row>
    <row r="2062" spans="4:4" x14ac:dyDescent="0.25">
      <c r="D2062" t="s">
        <v>3</v>
      </c>
    </row>
    <row r="2063" spans="4:4" x14ac:dyDescent="0.25">
      <c r="D2063" t="s">
        <v>3</v>
      </c>
    </row>
    <row r="2064" spans="4:4" x14ac:dyDescent="0.25">
      <c r="D2064" t="s">
        <v>3</v>
      </c>
    </row>
    <row r="2065" spans="4:4" x14ac:dyDescent="0.25">
      <c r="D2065" t="s">
        <v>3</v>
      </c>
    </row>
    <row r="2066" spans="4:4" x14ac:dyDescent="0.25">
      <c r="D2066" t="s">
        <v>3</v>
      </c>
    </row>
    <row r="2067" spans="4:4" x14ac:dyDescent="0.25">
      <c r="D2067" t="s">
        <v>3</v>
      </c>
    </row>
    <row r="2068" spans="4:4" x14ac:dyDescent="0.25">
      <c r="D2068" t="s">
        <v>3</v>
      </c>
    </row>
    <row r="2069" spans="4:4" x14ac:dyDescent="0.25">
      <c r="D2069" t="s">
        <v>3</v>
      </c>
    </row>
    <row r="2070" spans="4:4" x14ac:dyDescent="0.25">
      <c r="D2070" t="s">
        <v>3</v>
      </c>
    </row>
    <row r="2071" spans="4:4" x14ac:dyDescent="0.25">
      <c r="D2071" t="s">
        <v>3</v>
      </c>
    </row>
    <row r="2072" spans="4:4" x14ac:dyDescent="0.25">
      <c r="D2072" t="s">
        <v>3</v>
      </c>
    </row>
    <row r="2073" spans="4:4" x14ac:dyDescent="0.25">
      <c r="D2073" t="s">
        <v>3</v>
      </c>
    </row>
    <row r="2074" spans="4:4" x14ac:dyDescent="0.25">
      <c r="D2074" t="s">
        <v>3</v>
      </c>
    </row>
    <row r="2075" spans="4:4" x14ac:dyDescent="0.25">
      <c r="D2075" t="s">
        <v>3</v>
      </c>
    </row>
    <row r="2076" spans="4:4" x14ac:dyDescent="0.25">
      <c r="D2076" t="s">
        <v>3</v>
      </c>
    </row>
    <row r="2077" spans="4:4" x14ac:dyDescent="0.25">
      <c r="D2077" t="s">
        <v>3</v>
      </c>
    </row>
    <row r="2078" spans="4:4" x14ac:dyDescent="0.25">
      <c r="D2078" t="s">
        <v>3</v>
      </c>
    </row>
    <row r="2079" spans="4:4" x14ac:dyDescent="0.25">
      <c r="D2079" t="s">
        <v>3</v>
      </c>
    </row>
    <row r="2080" spans="4:4" x14ac:dyDescent="0.25">
      <c r="D2080" t="s">
        <v>3</v>
      </c>
    </row>
    <row r="2081" spans="4:4" x14ac:dyDescent="0.25">
      <c r="D2081" t="s">
        <v>3</v>
      </c>
    </row>
    <row r="2082" spans="4:4" x14ac:dyDescent="0.25">
      <c r="D2082" t="s">
        <v>3</v>
      </c>
    </row>
    <row r="2083" spans="4:4" x14ac:dyDescent="0.25">
      <c r="D2083" t="s">
        <v>3</v>
      </c>
    </row>
    <row r="2084" spans="4:4" x14ac:dyDescent="0.25">
      <c r="D2084" t="s">
        <v>3</v>
      </c>
    </row>
    <row r="2085" spans="4:4" x14ac:dyDescent="0.25">
      <c r="D2085" t="s">
        <v>3</v>
      </c>
    </row>
    <row r="2086" spans="4:4" x14ac:dyDescent="0.25">
      <c r="D2086" t="s">
        <v>3</v>
      </c>
    </row>
    <row r="2087" spans="4:4" x14ac:dyDescent="0.25">
      <c r="D2087" t="s">
        <v>3</v>
      </c>
    </row>
    <row r="2088" spans="4:4" x14ac:dyDescent="0.25">
      <c r="D2088" t="s">
        <v>3</v>
      </c>
    </row>
    <row r="2089" spans="4:4" x14ac:dyDescent="0.25">
      <c r="D2089" t="s">
        <v>3</v>
      </c>
    </row>
    <row r="2090" spans="4:4" x14ac:dyDescent="0.25">
      <c r="D2090" t="s">
        <v>3</v>
      </c>
    </row>
    <row r="2091" spans="4:4" x14ac:dyDescent="0.25">
      <c r="D2091" t="s">
        <v>3</v>
      </c>
    </row>
    <row r="2092" spans="4:4" x14ac:dyDescent="0.25">
      <c r="D2092" t="s">
        <v>3</v>
      </c>
    </row>
    <row r="2093" spans="4:4" x14ac:dyDescent="0.25">
      <c r="D2093" t="s">
        <v>3</v>
      </c>
    </row>
    <row r="2094" spans="4:4" x14ac:dyDescent="0.25">
      <c r="D2094" t="s">
        <v>3</v>
      </c>
    </row>
    <row r="2095" spans="4:4" x14ac:dyDescent="0.25">
      <c r="D2095" t="s">
        <v>3</v>
      </c>
    </row>
    <row r="2096" spans="4:4" x14ac:dyDescent="0.25">
      <c r="D2096" t="s">
        <v>3</v>
      </c>
    </row>
    <row r="2097" spans="4:4" x14ac:dyDescent="0.25">
      <c r="D2097" t="s">
        <v>3</v>
      </c>
    </row>
    <row r="2098" spans="4:4" x14ac:dyDescent="0.25">
      <c r="D2098" t="s">
        <v>3</v>
      </c>
    </row>
    <row r="2099" spans="4:4" x14ac:dyDescent="0.25">
      <c r="D2099" t="s">
        <v>3</v>
      </c>
    </row>
    <row r="2100" spans="4:4" x14ac:dyDescent="0.25">
      <c r="D2100" t="s">
        <v>3</v>
      </c>
    </row>
    <row r="2101" spans="4:4" x14ac:dyDescent="0.25">
      <c r="D2101" t="s">
        <v>3</v>
      </c>
    </row>
    <row r="2102" spans="4:4" x14ac:dyDescent="0.25">
      <c r="D2102" t="s">
        <v>3</v>
      </c>
    </row>
    <row r="2103" spans="4:4" x14ac:dyDescent="0.25">
      <c r="D2103" t="s">
        <v>3</v>
      </c>
    </row>
    <row r="2104" spans="4:4" x14ac:dyDescent="0.25">
      <c r="D2104" t="s">
        <v>3</v>
      </c>
    </row>
    <row r="2105" spans="4:4" x14ac:dyDescent="0.25">
      <c r="D2105" t="s">
        <v>3</v>
      </c>
    </row>
    <row r="2106" spans="4:4" x14ac:dyDescent="0.25">
      <c r="D2106" t="s">
        <v>3</v>
      </c>
    </row>
    <row r="2107" spans="4:4" x14ac:dyDescent="0.25">
      <c r="D2107" t="s">
        <v>3</v>
      </c>
    </row>
    <row r="2108" spans="4:4" x14ac:dyDescent="0.25">
      <c r="D2108" t="s">
        <v>3</v>
      </c>
    </row>
    <row r="2109" spans="4:4" x14ac:dyDescent="0.25">
      <c r="D2109" t="s">
        <v>3</v>
      </c>
    </row>
    <row r="2110" spans="4:4" x14ac:dyDescent="0.25">
      <c r="D2110" t="s">
        <v>3</v>
      </c>
    </row>
    <row r="2111" spans="4:4" x14ac:dyDescent="0.25">
      <c r="D2111" t="s">
        <v>3</v>
      </c>
    </row>
    <row r="2112" spans="4:4" x14ac:dyDescent="0.25">
      <c r="D2112" t="s">
        <v>3</v>
      </c>
    </row>
    <row r="2113" spans="4:4" x14ac:dyDescent="0.25">
      <c r="D2113" t="s">
        <v>3</v>
      </c>
    </row>
    <row r="2114" spans="4:4" x14ac:dyDescent="0.25">
      <c r="D2114" t="s">
        <v>3</v>
      </c>
    </row>
    <row r="2115" spans="4:4" x14ac:dyDescent="0.25">
      <c r="D2115" t="s">
        <v>3</v>
      </c>
    </row>
    <row r="2116" spans="4:4" x14ac:dyDescent="0.25">
      <c r="D2116" t="s">
        <v>3</v>
      </c>
    </row>
    <row r="2117" spans="4:4" x14ac:dyDescent="0.25">
      <c r="D2117" t="s">
        <v>3</v>
      </c>
    </row>
    <row r="2118" spans="4:4" x14ac:dyDescent="0.25">
      <c r="D2118" t="s">
        <v>8</v>
      </c>
    </row>
    <row r="2119" spans="4:4" x14ac:dyDescent="0.25">
      <c r="D2119" t="s">
        <v>3</v>
      </c>
    </row>
    <row r="2120" spans="4:4" x14ac:dyDescent="0.25">
      <c r="D2120" t="s">
        <v>3</v>
      </c>
    </row>
    <row r="2121" spans="4:4" x14ac:dyDescent="0.25">
      <c r="D2121" t="s">
        <v>3</v>
      </c>
    </row>
    <row r="2122" spans="4:4" x14ac:dyDescent="0.25">
      <c r="D2122" t="s">
        <v>8</v>
      </c>
    </row>
    <row r="2123" spans="4:4" x14ac:dyDescent="0.25">
      <c r="D2123" t="s">
        <v>3</v>
      </c>
    </row>
    <row r="2124" spans="4:4" x14ac:dyDescent="0.25">
      <c r="D2124" t="s">
        <v>3</v>
      </c>
    </row>
    <row r="2125" spans="4:4" x14ac:dyDescent="0.25">
      <c r="D2125" t="s">
        <v>3</v>
      </c>
    </row>
    <row r="2126" spans="4:4" x14ac:dyDescent="0.25">
      <c r="D2126" t="s">
        <v>3</v>
      </c>
    </row>
    <row r="2127" spans="4:4" x14ac:dyDescent="0.25">
      <c r="D2127" t="s">
        <v>3</v>
      </c>
    </row>
    <row r="2128" spans="4:4" x14ac:dyDescent="0.25">
      <c r="D2128" t="s">
        <v>3</v>
      </c>
    </row>
    <row r="2129" spans="4:4" x14ac:dyDescent="0.25">
      <c r="D2129" t="s">
        <v>3</v>
      </c>
    </row>
    <row r="2130" spans="4:4" x14ac:dyDescent="0.25">
      <c r="D2130" t="s">
        <v>3</v>
      </c>
    </row>
    <row r="2131" spans="4:4" x14ac:dyDescent="0.25">
      <c r="D2131" t="s">
        <v>3</v>
      </c>
    </row>
    <row r="2132" spans="4:4" x14ac:dyDescent="0.25">
      <c r="D2132" t="s">
        <v>3</v>
      </c>
    </row>
    <row r="2133" spans="4:4" x14ac:dyDescent="0.25">
      <c r="D2133" t="s">
        <v>3</v>
      </c>
    </row>
    <row r="2134" spans="4:4" x14ac:dyDescent="0.25">
      <c r="D2134" t="s">
        <v>3</v>
      </c>
    </row>
    <row r="2135" spans="4:4" x14ac:dyDescent="0.25">
      <c r="D2135" t="s">
        <v>3</v>
      </c>
    </row>
    <row r="2136" spans="4:4" x14ac:dyDescent="0.25">
      <c r="D2136" t="s">
        <v>3</v>
      </c>
    </row>
    <row r="2137" spans="4:4" x14ac:dyDescent="0.25">
      <c r="D2137" t="s">
        <v>3</v>
      </c>
    </row>
    <row r="2138" spans="4:4" x14ac:dyDescent="0.25">
      <c r="D2138" t="s">
        <v>3</v>
      </c>
    </row>
    <row r="2139" spans="4:4" x14ac:dyDescent="0.25">
      <c r="D2139" t="s">
        <v>3</v>
      </c>
    </row>
    <row r="2140" spans="4:4" x14ac:dyDescent="0.25">
      <c r="D2140" t="s">
        <v>3</v>
      </c>
    </row>
    <row r="2141" spans="4:4" x14ac:dyDescent="0.25">
      <c r="D2141" t="s">
        <v>3</v>
      </c>
    </row>
    <row r="2142" spans="4:4" x14ac:dyDescent="0.25">
      <c r="D2142" t="s">
        <v>3</v>
      </c>
    </row>
    <row r="2143" spans="4:4" x14ac:dyDescent="0.25">
      <c r="D2143" t="s">
        <v>3</v>
      </c>
    </row>
    <row r="2144" spans="4:4" x14ac:dyDescent="0.25">
      <c r="D2144" t="s">
        <v>3</v>
      </c>
    </row>
    <row r="2145" spans="4:4" x14ac:dyDescent="0.25">
      <c r="D2145" t="s">
        <v>3</v>
      </c>
    </row>
    <row r="2146" spans="4:4" x14ac:dyDescent="0.25">
      <c r="D2146" t="s">
        <v>3</v>
      </c>
    </row>
    <row r="2147" spans="4:4" x14ac:dyDescent="0.25">
      <c r="D2147" t="s">
        <v>8</v>
      </c>
    </row>
    <row r="2148" spans="4:4" x14ac:dyDescent="0.25">
      <c r="D2148" t="s">
        <v>3</v>
      </c>
    </row>
    <row r="2149" spans="4:4" x14ac:dyDescent="0.25">
      <c r="D2149" t="s">
        <v>3</v>
      </c>
    </row>
    <row r="2150" spans="4:4" x14ac:dyDescent="0.25">
      <c r="D2150" t="s">
        <v>3</v>
      </c>
    </row>
    <row r="2151" spans="4:4" x14ac:dyDescent="0.25">
      <c r="D2151" t="s">
        <v>3</v>
      </c>
    </row>
    <row r="2152" spans="4:4" x14ac:dyDescent="0.25">
      <c r="D2152" t="s">
        <v>3</v>
      </c>
    </row>
    <row r="2153" spans="4:4" x14ac:dyDescent="0.25">
      <c r="D2153" t="s">
        <v>3</v>
      </c>
    </row>
    <row r="2154" spans="4:4" x14ac:dyDescent="0.25">
      <c r="D2154" t="s">
        <v>3</v>
      </c>
    </row>
    <row r="2155" spans="4:4" x14ac:dyDescent="0.25">
      <c r="D2155" t="s">
        <v>3</v>
      </c>
    </row>
    <row r="2156" spans="4:4" x14ac:dyDescent="0.25">
      <c r="D2156" t="s">
        <v>3</v>
      </c>
    </row>
    <row r="2157" spans="4:4" x14ac:dyDescent="0.25">
      <c r="D2157" t="s">
        <v>3</v>
      </c>
    </row>
    <row r="2158" spans="4:4" x14ac:dyDescent="0.25">
      <c r="D2158" t="s">
        <v>3</v>
      </c>
    </row>
    <row r="2159" spans="4:4" x14ac:dyDescent="0.25">
      <c r="D2159" t="s">
        <v>3</v>
      </c>
    </row>
    <row r="2160" spans="4:4" x14ac:dyDescent="0.25">
      <c r="D2160" t="s">
        <v>3</v>
      </c>
    </row>
    <row r="2161" spans="4:4" x14ac:dyDescent="0.25">
      <c r="D2161" t="s">
        <v>3</v>
      </c>
    </row>
    <row r="2162" spans="4:4" x14ac:dyDescent="0.25">
      <c r="D2162" t="s">
        <v>3</v>
      </c>
    </row>
    <row r="2163" spans="4:4" x14ac:dyDescent="0.25">
      <c r="D2163" t="s">
        <v>3</v>
      </c>
    </row>
    <row r="2164" spans="4:4" x14ac:dyDescent="0.25">
      <c r="D2164" t="s">
        <v>3</v>
      </c>
    </row>
    <row r="2165" spans="4:4" x14ac:dyDescent="0.25">
      <c r="D2165" t="s">
        <v>3</v>
      </c>
    </row>
    <row r="2166" spans="4:4" x14ac:dyDescent="0.25">
      <c r="D2166" t="s">
        <v>3</v>
      </c>
    </row>
    <row r="2167" spans="4:4" x14ac:dyDescent="0.25">
      <c r="D2167" t="s">
        <v>3</v>
      </c>
    </row>
    <row r="2168" spans="4:4" x14ac:dyDescent="0.25">
      <c r="D2168" t="s">
        <v>8</v>
      </c>
    </row>
    <row r="2169" spans="4:4" x14ac:dyDescent="0.25">
      <c r="D2169" t="s">
        <v>3</v>
      </c>
    </row>
    <row r="2170" spans="4:4" x14ac:dyDescent="0.25">
      <c r="D2170" t="s">
        <v>3</v>
      </c>
    </row>
    <row r="2171" spans="4:4" x14ac:dyDescent="0.25">
      <c r="D2171" t="s">
        <v>3</v>
      </c>
    </row>
    <row r="2172" spans="4:4" x14ac:dyDescent="0.25">
      <c r="D2172" t="s">
        <v>3</v>
      </c>
    </row>
    <row r="2173" spans="4:4" x14ac:dyDescent="0.25">
      <c r="D2173" t="s">
        <v>3</v>
      </c>
    </row>
    <row r="2174" spans="4:4" x14ac:dyDescent="0.25">
      <c r="D2174" t="s">
        <v>8</v>
      </c>
    </row>
    <row r="2175" spans="4:4" x14ac:dyDescent="0.25">
      <c r="D2175" t="s">
        <v>3</v>
      </c>
    </row>
    <row r="2176" spans="4:4" x14ac:dyDescent="0.25">
      <c r="D2176" t="s">
        <v>3</v>
      </c>
    </row>
    <row r="2177" spans="4:4" x14ac:dyDescent="0.25">
      <c r="D2177" t="s">
        <v>3</v>
      </c>
    </row>
    <row r="2178" spans="4:4" x14ac:dyDescent="0.25">
      <c r="D2178" t="s">
        <v>3</v>
      </c>
    </row>
    <row r="2179" spans="4:4" x14ac:dyDescent="0.25">
      <c r="D2179" t="s">
        <v>3</v>
      </c>
    </row>
    <row r="2180" spans="4:4" x14ac:dyDescent="0.25">
      <c r="D2180" t="s">
        <v>3</v>
      </c>
    </row>
    <row r="2181" spans="4:4" x14ac:dyDescent="0.25">
      <c r="D2181" t="s">
        <v>3</v>
      </c>
    </row>
    <row r="2182" spans="4:4" x14ac:dyDescent="0.25">
      <c r="D2182" t="s">
        <v>8</v>
      </c>
    </row>
    <row r="2183" spans="4:4" x14ac:dyDescent="0.25">
      <c r="D2183" t="s">
        <v>3</v>
      </c>
    </row>
    <row r="2184" spans="4:4" x14ac:dyDescent="0.25">
      <c r="D2184" t="s">
        <v>3</v>
      </c>
    </row>
    <row r="2185" spans="4:4" x14ac:dyDescent="0.25">
      <c r="D2185" t="s">
        <v>3</v>
      </c>
    </row>
    <row r="2186" spans="4:4" x14ac:dyDescent="0.25">
      <c r="D2186" t="s">
        <v>3</v>
      </c>
    </row>
    <row r="2187" spans="4:4" x14ac:dyDescent="0.25">
      <c r="D2187" t="s">
        <v>3</v>
      </c>
    </row>
    <row r="2188" spans="4:4" x14ac:dyDescent="0.25">
      <c r="D2188" t="s">
        <v>3</v>
      </c>
    </row>
    <row r="2189" spans="4:4" x14ac:dyDescent="0.25">
      <c r="D2189" t="s">
        <v>3</v>
      </c>
    </row>
    <row r="2190" spans="4:4" x14ac:dyDescent="0.25">
      <c r="D2190" t="s">
        <v>3</v>
      </c>
    </row>
    <row r="2191" spans="4:4" x14ac:dyDescent="0.25">
      <c r="D2191" t="s">
        <v>3</v>
      </c>
    </row>
    <row r="2192" spans="4:4" x14ac:dyDescent="0.25">
      <c r="D2192" t="s">
        <v>3</v>
      </c>
    </row>
    <row r="2193" spans="4:4" x14ac:dyDescent="0.25">
      <c r="D2193" t="s">
        <v>3</v>
      </c>
    </row>
    <row r="2194" spans="4:4" x14ac:dyDescent="0.25">
      <c r="D2194" t="s">
        <v>3</v>
      </c>
    </row>
    <row r="2195" spans="4:4" x14ac:dyDescent="0.25">
      <c r="D2195" t="s">
        <v>3</v>
      </c>
    </row>
    <row r="2196" spans="4:4" x14ac:dyDescent="0.25">
      <c r="D2196" t="s">
        <v>3</v>
      </c>
    </row>
    <row r="2197" spans="4:4" x14ac:dyDescent="0.25">
      <c r="D2197" t="s">
        <v>3</v>
      </c>
    </row>
    <row r="2198" spans="4:4" x14ac:dyDescent="0.25">
      <c r="D2198" t="s">
        <v>3</v>
      </c>
    </row>
    <row r="2199" spans="4:4" x14ac:dyDescent="0.25">
      <c r="D2199" t="s">
        <v>3</v>
      </c>
    </row>
    <row r="2200" spans="4:4" x14ac:dyDescent="0.25">
      <c r="D2200" t="s">
        <v>3</v>
      </c>
    </row>
    <row r="2201" spans="4:4" x14ac:dyDescent="0.25">
      <c r="D2201" t="s">
        <v>3</v>
      </c>
    </row>
    <row r="2202" spans="4:4" x14ac:dyDescent="0.25">
      <c r="D2202" t="s">
        <v>3</v>
      </c>
    </row>
    <row r="2203" spans="4:4" x14ac:dyDescent="0.25">
      <c r="D2203" t="s">
        <v>3</v>
      </c>
    </row>
    <row r="2204" spans="4:4" x14ac:dyDescent="0.25">
      <c r="D2204" t="s">
        <v>3</v>
      </c>
    </row>
    <row r="2205" spans="4:4" x14ac:dyDescent="0.25">
      <c r="D2205" t="s">
        <v>3</v>
      </c>
    </row>
    <row r="2206" spans="4:4" x14ac:dyDescent="0.25">
      <c r="D2206" t="s">
        <v>3</v>
      </c>
    </row>
    <row r="2207" spans="4:4" x14ac:dyDescent="0.25">
      <c r="D2207" t="s">
        <v>3</v>
      </c>
    </row>
    <row r="2208" spans="4:4" x14ac:dyDescent="0.25">
      <c r="D2208" t="s">
        <v>3</v>
      </c>
    </row>
    <row r="2209" spans="4:4" x14ac:dyDescent="0.25">
      <c r="D2209" t="s">
        <v>3</v>
      </c>
    </row>
    <row r="2210" spans="4:4" x14ac:dyDescent="0.25">
      <c r="D2210" t="s">
        <v>3</v>
      </c>
    </row>
    <row r="2211" spans="4:4" x14ac:dyDescent="0.25">
      <c r="D2211" t="s">
        <v>3</v>
      </c>
    </row>
    <row r="2212" spans="4:4" x14ac:dyDescent="0.25">
      <c r="D2212" t="s">
        <v>3</v>
      </c>
    </row>
    <row r="2213" spans="4:4" x14ac:dyDescent="0.25">
      <c r="D2213" t="s">
        <v>3</v>
      </c>
    </row>
    <row r="2214" spans="4:4" x14ac:dyDescent="0.25">
      <c r="D2214" t="s">
        <v>3</v>
      </c>
    </row>
    <row r="2215" spans="4:4" x14ac:dyDescent="0.25">
      <c r="D2215" t="s">
        <v>3</v>
      </c>
    </row>
    <row r="2216" spans="4:4" x14ac:dyDescent="0.25">
      <c r="D2216" t="s">
        <v>3</v>
      </c>
    </row>
    <row r="2217" spans="4:4" x14ac:dyDescent="0.25">
      <c r="D2217" t="s">
        <v>3</v>
      </c>
    </row>
    <row r="2218" spans="4:4" x14ac:dyDescent="0.25">
      <c r="D2218" t="s">
        <v>3</v>
      </c>
    </row>
    <row r="2219" spans="4:4" x14ac:dyDescent="0.25">
      <c r="D2219" t="s">
        <v>3</v>
      </c>
    </row>
    <row r="2220" spans="4:4" x14ac:dyDescent="0.25">
      <c r="D2220" t="s">
        <v>3</v>
      </c>
    </row>
    <row r="2221" spans="4:4" x14ac:dyDescent="0.25">
      <c r="D2221" t="s">
        <v>3</v>
      </c>
    </row>
    <row r="2222" spans="4:4" x14ac:dyDescent="0.25">
      <c r="D2222" t="s">
        <v>3</v>
      </c>
    </row>
    <row r="2223" spans="4:4" x14ac:dyDescent="0.25">
      <c r="D2223" t="s">
        <v>3</v>
      </c>
    </row>
    <row r="2224" spans="4:4" x14ac:dyDescent="0.25">
      <c r="D2224" t="s">
        <v>3</v>
      </c>
    </row>
    <row r="2225" spans="4:4" x14ac:dyDescent="0.25">
      <c r="D2225" t="s">
        <v>3</v>
      </c>
    </row>
    <row r="2226" spans="4:4" x14ac:dyDescent="0.25">
      <c r="D2226" t="s">
        <v>3</v>
      </c>
    </row>
    <row r="2227" spans="4:4" x14ac:dyDescent="0.25">
      <c r="D2227" t="s">
        <v>3</v>
      </c>
    </row>
    <row r="2228" spans="4:4" x14ac:dyDescent="0.25">
      <c r="D2228" t="s">
        <v>3</v>
      </c>
    </row>
    <row r="2229" spans="4:4" x14ac:dyDescent="0.25">
      <c r="D2229" t="s">
        <v>3</v>
      </c>
    </row>
    <row r="2230" spans="4:4" x14ac:dyDescent="0.25">
      <c r="D2230" t="s">
        <v>3</v>
      </c>
    </row>
    <row r="2231" spans="4:4" x14ac:dyDescent="0.25">
      <c r="D2231" t="s">
        <v>3</v>
      </c>
    </row>
    <row r="2232" spans="4:4" x14ac:dyDescent="0.25">
      <c r="D2232" t="s">
        <v>3</v>
      </c>
    </row>
    <row r="2233" spans="4:4" x14ac:dyDescent="0.25">
      <c r="D2233" t="s">
        <v>3</v>
      </c>
    </row>
    <row r="2234" spans="4:4" x14ac:dyDescent="0.25">
      <c r="D2234" t="s">
        <v>3</v>
      </c>
    </row>
    <row r="2235" spans="4:4" x14ac:dyDescent="0.25">
      <c r="D2235" t="s">
        <v>3</v>
      </c>
    </row>
    <row r="2236" spans="4:4" x14ac:dyDescent="0.25">
      <c r="D2236" t="s">
        <v>3</v>
      </c>
    </row>
    <row r="2237" spans="4:4" x14ac:dyDescent="0.25">
      <c r="D2237" t="s">
        <v>3</v>
      </c>
    </row>
    <row r="2238" spans="4:4" x14ac:dyDescent="0.25">
      <c r="D2238" t="s">
        <v>3</v>
      </c>
    </row>
    <row r="2239" spans="4:4" x14ac:dyDescent="0.25">
      <c r="D2239" t="s">
        <v>3</v>
      </c>
    </row>
    <row r="2240" spans="4:4" x14ac:dyDescent="0.25">
      <c r="D2240" t="s">
        <v>3</v>
      </c>
    </row>
    <row r="2241" spans="4:4" x14ac:dyDescent="0.25">
      <c r="D2241" t="s">
        <v>3</v>
      </c>
    </row>
    <row r="2242" spans="4:4" x14ac:dyDescent="0.25">
      <c r="D2242" t="s">
        <v>3</v>
      </c>
    </row>
    <row r="2243" spans="4:4" x14ac:dyDescent="0.25">
      <c r="D2243" t="s">
        <v>3</v>
      </c>
    </row>
    <row r="2244" spans="4:4" x14ac:dyDescent="0.25">
      <c r="D2244" t="s">
        <v>3</v>
      </c>
    </row>
    <row r="2245" spans="4:4" x14ac:dyDescent="0.25">
      <c r="D2245" t="s">
        <v>3</v>
      </c>
    </row>
    <row r="2246" spans="4:4" x14ac:dyDescent="0.25">
      <c r="D2246" t="s">
        <v>3</v>
      </c>
    </row>
    <row r="2247" spans="4:4" x14ac:dyDescent="0.25">
      <c r="D2247" t="s">
        <v>3</v>
      </c>
    </row>
    <row r="2248" spans="4:4" x14ac:dyDescent="0.25">
      <c r="D2248" t="s">
        <v>3</v>
      </c>
    </row>
    <row r="2249" spans="4:4" x14ac:dyDescent="0.25">
      <c r="D2249" t="s">
        <v>3</v>
      </c>
    </row>
    <row r="2250" spans="4:4" x14ac:dyDescent="0.25">
      <c r="D2250" t="s">
        <v>3</v>
      </c>
    </row>
    <row r="2251" spans="4:4" x14ac:dyDescent="0.25">
      <c r="D2251" t="s">
        <v>3</v>
      </c>
    </row>
    <row r="2252" spans="4:4" x14ac:dyDescent="0.25">
      <c r="D2252" t="s">
        <v>3</v>
      </c>
    </row>
    <row r="2253" spans="4:4" x14ac:dyDescent="0.25">
      <c r="D2253" t="s">
        <v>3</v>
      </c>
    </row>
    <row r="2254" spans="4:4" x14ac:dyDescent="0.25">
      <c r="D2254" t="s">
        <v>3</v>
      </c>
    </row>
    <row r="2255" spans="4:4" x14ac:dyDescent="0.25">
      <c r="D2255" t="s">
        <v>3</v>
      </c>
    </row>
    <row r="2256" spans="4:4" x14ac:dyDescent="0.25">
      <c r="D2256" t="s">
        <v>3</v>
      </c>
    </row>
    <row r="2257" spans="4:4" x14ac:dyDescent="0.25">
      <c r="D2257" t="s">
        <v>3</v>
      </c>
    </row>
    <row r="2258" spans="4:4" x14ac:dyDescent="0.25">
      <c r="D2258" t="s">
        <v>3</v>
      </c>
    </row>
    <row r="2259" spans="4:4" x14ac:dyDescent="0.25">
      <c r="D2259" t="s">
        <v>3</v>
      </c>
    </row>
    <row r="2260" spans="4:4" x14ac:dyDescent="0.25">
      <c r="D2260" t="s">
        <v>3</v>
      </c>
    </row>
    <row r="2261" spans="4:4" x14ac:dyDescent="0.25">
      <c r="D2261" t="s">
        <v>3</v>
      </c>
    </row>
    <row r="2262" spans="4:4" x14ac:dyDescent="0.25">
      <c r="D2262" t="s">
        <v>3</v>
      </c>
    </row>
    <row r="2263" spans="4:4" x14ac:dyDescent="0.25">
      <c r="D2263" t="s">
        <v>3</v>
      </c>
    </row>
    <row r="2264" spans="4:4" x14ac:dyDescent="0.25">
      <c r="D2264" t="s">
        <v>3</v>
      </c>
    </row>
    <row r="2265" spans="4:4" x14ac:dyDescent="0.25">
      <c r="D2265" t="s">
        <v>3</v>
      </c>
    </row>
    <row r="2266" spans="4:4" x14ac:dyDescent="0.25">
      <c r="D2266" t="s">
        <v>3</v>
      </c>
    </row>
    <row r="2267" spans="4:4" x14ac:dyDescent="0.25">
      <c r="D2267" t="s">
        <v>3</v>
      </c>
    </row>
    <row r="2268" spans="4:4" x14ac:dyDescent="0.25">
      <c r="D2268" t="s">
        <v>3</v>
      </c>
    </row>
    <row r="2269" spans="4:4" x14ac:dyDescent="0.25">
      <c r="D2269" t="s">
        <v>3</v>
      </c>
    </row>
    <row r="2270" spans="4:4" x14ac:dyDescent="0.25">
      <c r="D2270" t="s">
        <v>3</v>
      </c>
    </row>
    <row r="2271" spans="4:4" x14ac:dyDescent="0.25">
      <c r="D2271" t="s">
        <v>3</v>
      </c>
    </row>
    <row r="2272" spans="4:4" x14ac:dyDescent="0.25">
      <c r="D2272" t="s">
        <v>3</v>
      </c>
    </row>
    <row r="2273" spans="4:4" x14ac:dyDescent="0.25">
      <c r="D2273" t="s">
        <v>3</v>
      </c>
    </row>
    <row r="2274" spans="4:4" x14ac:dyDescent="0.25">
      <c r="D2274" t="s">
        <v>3</v>
      </c>
    </row>
    <row r="2275" spans="4:4" x14ac:dyDescent="0.25">
      <c r="D2275" t="s">
        <v>3</v>
      </c>
    </row>
    <row r="2276" spans="4:4" x14ac:dyDescent="0.25">
      <c r="D2276" t="s">
        <v>3</v>
      </c>
    </row>
    <row r="2277" spans="4:4" x14ac:dyDescent="0.25">
      <c r="D2277" t="s">
        <v>3</v>
      </c>
    </row>
    <row r="2278" spans="4:4" x14ac:dyDescent="0.25">
      <c r="D2278" t="s">
        <v>3</v>
      </c>
    </row>
    <row r="2279" spans="4:4" x14ac:dyDescent="0.25">
      <c r="D2279" t="s">
        <v>3</v>
      </c>
    </row>
    <row r="2280" spans="4:4" x14ac:dyDescent="0.25">
      <c r="D2280" t="s">
        <v>3</v>
      </c>
    </row>
    <row r="2281" spans="4:4" x14ac:dyDescent="0.25">
      <c r="D2281" t="s">
        <v>3</v>
      </c>
    </row>
    <row r="2282" spans="4:4" x14ac:dyDescent="0.25">
      <c r="D2282" t="s">
        <v>3</v>
      </c>
    </row>
    <row r="2283" spans="4:4" x14ac:dyDescent="0.25">
      <c r="D2283" t="s">
        <v>3</v>
      </c>
    </row>
    <row r="2284" spans="4:4" x14ac:dyDescent="0.25">
      <c r="D2284" t="s">
        <v>3</v>
      </c>
    </row>
    <row r="2285" spans="4:4" x14ac:dyDescent="0.25">
      <c r="D2285" t="s">
        <v>3</v>
      </c>
    </row>
    <row r="2286" spans="4:4" x14ac:dyDescent="0.25">
      <c r="D2286" t="s">
        <v>3</v>
      </c>
    </row>
    <row r="2287" spans="4:4" x14ac:dyDescent="0.25">
      <c r="D2287" t="s">
        <v>3</v>
      </c>
    </row>
    <row r="2288" spans="4:4" x14ac:dyDescent="0.25">
      <c r="D2288" t="s">
        <v>3</v>
      </c>
    </row>
    <row r="2289" spans="4:4" x14ac:dyDescent="0.25">
      <c r="D2289" t="s">
        <v>3</v>
      </c>
    </row>
    <row r="2290" spans="4:4" x14ac:dyDescent="0.25">
      <c r="D2290" t="s">
        <v>3</v>
      </c>
    </row>
    <row r="2291" spans="4:4" x14ac:dyDescent="0.25">
      <c r="D2291" t="s">
        <v>3</v>
      </c>
    </row>
    <row r="2292" spans="4:4" x14ac:dyDescent="0.25">
      <c r="D2292" t="s">
        <v>3</v>
      </c>
    </row>
    <row r="2293" spans="4:4" x14ac:dyDescent="0.25">
      <c r="D2293" t="s">
        <v>3</v>
      </c>
    </row>
    <row r="2294" spans="4:4" x14ac:dyDescent="0.25">
      <c r="D2294" t="s">
        <v>3</v>
      </c>
    </row>
    <row r="2295" spans="4:4" x14ac:dyDescent="0.25">
      <c r="D2295" t="s">
        <v>3</v>
      </c>
    </row>
    <row r="2296" spans="4:4" x14ac:dyDescent="0.25">
      <c r="D2296" t="s">
        <v>3</v>
      </c>
    </row>
    <row r="2297" spans="4:4" x14ac:dyDescent="0.25">
      <c r="D2297" t="s">
        <v>3</v>
      </c>
    </row>
    <row r="2298" spans="4:4" x14ac:dyDescent="0.25">
      <c r="D2298" t="s">
        <v>3</v>
      </c>
    </row>
    <row r="2299" spans="4:4" x14ac:dyDescent="0.25">
      <c r="D2299" t="s">
        <v>3</v>
      </c>
    </row>
    <row r="2300" spans="4:4" x14ac:dyDescent="0.25">
      <c r="D2300" t="s">
        <v>3</v>
      </c>
    </row>
    <row r="2301" spans="4:4" x14ac:dyDescent="0.25">
      <c r="D2301" t="s">
        <v>3</v>
      </c>
    </row>
    <row r="2302" spans="4:4" x14ac:dyDescent="0.25">
      <c r="D2302" t="s">
        <v>3</v>
      </c>
    </row>
    <row r="2303" spans="4:4" x14ac:dyDescent="0.25">
      <c r="D2303" t="s">
        <v>3</v>
      </c>
    </row>
    <row r="2304" spans="4:4" x14ac:dyDescent="0.25">
      <c r="D2304" t="s">
        <v>3</v>
      </c>
    </row>
    <row r="2305" spans="4:4" x14ac:dyDescent="0.25">
      <c r="D2305" t="s">
        <v>3</v>
      </c>
    </row>
    <row r="2306" spans="4:4" x14ac:dyDescent="0.25">
      <c r="D2306" t="s">
        <v>3</v>
      </c>
    </row>
    <row r="2307" spans="4:4" x14ac:dyDescent="0.25">
      <c r="D2307" t="s">
        <v>3</v>
      </c>
    </row>
    <row r="2308" spans="4:4" x14ac:dyDescent="0.25">
      <c r="D2308" t="s">
        <v>3</v>
      </c>
    </row>
    <row r="2309" spans="4:4" x14ac:dyDescent="0.25">
      <c r="D2309" t="s">
        <v>3</v>
      </c>
    </row>
    <row r="2310" spans="4:4" x14ac:dyDescent="0.25">
      <c r="D2310" t="s">
        <v>3</v>
      </c>
    </row>
    <row r="2311" spans="4:4" x14ac:dyDescent="0.25">
      <c r="D2311" t="s">
        <v>3</v>
      </c>
    </row>
    <row r="2312" spans="4:4" x14ac:dyDescent="0.25">
      <c r="D2312" t="s">
        <v>3</v>
      </c>
    </row>
    <row r="2313" spans="4:4" x14ac:dyDescent="0.25">
      <c r="D2313" t="s">
        <v>3</v>
      </c>
    </row>
    <row r="2314" spans="4:4" x14ac:dyDescent="0.25">
      <c r="D2314" t="s">
        <v>3</v>
      </c>
    </row>
    <row r="2315" spans="4:4" x14ac:dyDescent="0.25">
      <c r="D2315" t="s">
        <v>3</v>
      </c>
    </row>
    <row r="2316" spans="4:4" x14ac:dyDescent="0.25">
      <c r="D2316" t="s">
        <v>3</v>
      </c>
    </row>
    <row r="2317" spans="4:4" x14ac:dyDescent="0.25">
      <c r="D2317" t="s">
        <v>3</v>
      </c>
    </row>
    <row r="2318" spans="4:4" x14ac:dyDescent="0.25">
      <c r="D2318" t="s">
        <v>3</v>
      </c>
    </row>
    <row r="2319" spans="4:4" x14ac:dyDescent="0.25">
      <c r="D2319" t="s">
        <v>3</v>
      </c>
    </row>
    <row r="2320" spans="4:4" x14ac:dyDescent="0.25">
      <c r="D2320" t="s">
        <v>3</v>
      </c>
    </row>
    <row r="2321" spans="4:4" x14ac:dyDescent="0.25">
      <c r="D2321" t="s">
        <v>3</v>
      </c>
    </row>
    <row r="2322" spans="4:4" x14ac:dyDescent="0.25">
      <c r="D2322" t="s">
        <v>3</v>
      </c>
    </row>
    <row r="2323" spans="4:4" x14ac:dyDescent="0.25">
      <c r="D2323" t="s">
        <v>3</v>
      </c>
    </row>
    <row r="2324" spans="4:4" x14ac:dyDescent="0.25">
      <c r="D2324" t="s">
        <v>3</v>
      </c>
    </row>
    <row r="2325" spans="4:4" x14ac:dyDescent="0.25">
      <c r="D2325" t="s">
        <v>3</v>
      </c>
    </row>
    <row r="2326" spans="4:4" x14ac:dyDescent="0.25">
      <c r="D2326" t="s">
        <v>3</v>
      </c>
    </row>
    <row r="2327" spans="4:4" x14ac:dyDescent="0.25">
      <c r="D2327" t="s">
        <v>3</v>
      </c>
    </row>
    <row r="2328" spans="4:4" x14ac:dyDescent="0.25">
      <c r="D2328" t="s">
        <v>3</v>
      </c>
    </row>
    <row r="2329" spans="4:4" x14ac:dyDescent="0.25">
      <c r="D2329" t="s">
        <v>3</v>
      </c>
    </row>
    <row r="2330" spans="4:4" x14ac:dyDescent="0.25">
      <c r="D2330" t="s">
        <v>3</v>
      </c>
    </row>
    <row r="2331" spans="4:4" x14ac:dyDescent="0.25">
      <c r="D2331" t="s">
        <v>3</v>
      </c>
    </row>
    <row r="2332" spans="4:4" x14ac:dyDescent="0.25">
      <c r="D2332" t="s">
        <v>3</v>
      </c>
    </row>
    <row r="2333" spans="4:4" x14ac:dyDescent="0.25">
      <c r="D2333" t="s">
        <v>3</v>
      </c>
    </row>
    <row r="2334" spans="4:4" x14ac:dyDescent="0.25">
      <c r="D2334" t="s">
        <v>3</v>
      </c>
    </row>
    <row r="2335" spans="4:4" x14ac:dyDescent="0.25">
      <c r="D2335" t="s">
        <v>3</v>
      </c>
    </row>
    <row r="2336" spans="4:4" x14ac:dyDescent="0.25">
      <c r="D2336" t="s">
        <v>3</v>
      </c>
    </row>
    <row r="2337" spans="4:4" x14ac:dyDescent="0.25">
      <c r="D2337" t="s">
        <v>3</v>
      </c>
    </row>
    <row r="2338" spans="4:4" x14ac:dyDescent="0.25">
      <c r="D2338" t="s">
        <v>3</v>
      </c>
    </row>
    <row r="2339" spans="4:4" x14ac:dyDescent="0.25">
      <c r="D2339" t="s">
        <v>3</v>
      </c>
    </row>
    <row r="2340" spans="4:4" x14ac:dyDescent="0.25">
      <c r="D2340" t="s">
        <v>3</v>
      </c>
    </row>
    <row r="2341" spans="4:4" x14ac:dyDescent="0.25">
      <c r="D2341" t="s">
        <v>3</v>
      </c>
    </row>
    <row r="2342" spans="4:4" x14ac:dyDescent="0.25">
      <c r="D2342" t="s">
        <v>3</v>
      </c>
    </row>
    <row r="2343" spans="4:4" x14ac:dyDescent="0.25">
      <c r="D2343" t="s">
        <v>3</v>
      </c>
    </row>
    <row r="2344" spans="4:4" x14ac:dyDescent="0.25">
      <c r="D2344" t="s">
        <v>3</v>
      </c>
    </row>
    <row r="2345" spans="4:4" x14ac:dyDescent="0.25">
      <c r="D2345" t="s">
        <v>3</v>
      </c>
    </row>
    <row r="2346" spans="4:4" x14ac:dyDescent="0.25">
      <c r="D2346" t="s">
        <v>3</v>
      </c>
    </row>
    <row r="2347" spans="4:4" x14ac:dyDescent="0.25">
      <c r="D2347" t="s">
        <v>3</v>
      </c>
    </row>
    <row r="2348" spans="4:4" x14ac:dyDescent="0.25">
      <c r="D2348" t="s">
        <v>3</v>
      </c>
    </row>
    <row r="2349" spans="4:4" x14ac:dyDescent="0.25">
      <c r="D2349" t="s">
        <v>3</v>
      </c>
    </row>
    <row r="2350" spans="4:4" x14ac:dyDescent="0.25">
      <c r="D2350" t="s">
        <v>3</v>
      </c>
    </row>
    <row r="2351" spans="4:4" x14ac:dyDescent="0.25">
      <c r="D2351" t="s">
        <v>3</v>
      </c>
    </row>
    <row r="2352" spans="4:4" x14ac:dyDescent="0.25">
      <c r="D2352" t="s">
        <v>8</v>
      </c>
    </row>
    <row r="2353" spans="4:4" x14ac:dyDescent="0.25">
      <c r="D2353" t="s">
        <v>8</v>
      </c>
    </row>
    <row r="2354" spans="4:4" x14ac:dyDescent="0.25">
      <c r="D2354" t="s">
        <v>3</v>
      </c>
    </row>
    <row r="2355" spans="4:4" x14ac:dyDescent="0.25">
      <c r="D2355" t="s">
        <v>8</v>
      </c>
    </row>
    <row r="2356" spans="4:4" x14ac:dyDescent="0.25">
      <c r="D2356" t="s">
        <v>3</v>
      </c>
    </row>
    <row r="2357" spans="4:4" x14ac:dyDescent="0.25">
      <c r="D2357" t="s">
        <v>3</v>
      </c>
    </row>
    <row r="2358" spans="4:4" x14ac:dyDescent="0.25">
      <c r="D2358" t="s">
        <v>3</v>
      </c>
    </row>
    <row r="2359" spans="4:4" x14ac:dyDescent="0.25">
      <c r="D2359" t="s">
        <v>3</v>
      </c>
    </row>
    <row r="2360" spans="4:4" x14ac:dyDescent="0.25">
      <c r="D2360" t="s">
        <v>3</v>
      </c>
    </row>
    <row r="2361" spans="4:4" x14ac:dyDescent="0.25">
      <c r="D2361" t="s">
        <v>3</v>
      </c>
    </row>
    <row r="2362" spans="4:4" x14ac:dyDescent="0.25">
      <c r="D2362" t="s">
        <v>3</v>
      </c>
    </row>
    <row r="2363" spans="4:4" x14ac:dyDescent="0.25">
      <c r="D2363" t="s">
        <v>3</v>
      </c>
    </row>
    <row r="2364" spans="4:4" x14ac:dyDescent="0.25">
      <c r="D2364" t="s">
        <v>3</v>
      </c>
    </row>
    <row r="2365" spans="4:4" x14ac:dyDescent="0.25">
      <c r="D2365" t="s">
        <v>8</v>
      </c>
    </row>
    <row r="2366" spans="4:4" x14ac:dyDescent="0.25">
      <c r="D2366" t="s">
        <v>8</v>
      </c>
    </row>
    <row r="2367" spans="4:4" x14ac:dyDescent="0.25">
      <c r="D2367" t="s">
        <v>3</v>
      </c>
    </row>
    <row r="2368" spans="4:4" x14ac:dyDescent="0.25">
      <c r="D2368" t="s">
        <v>3</v>
      </c>
    </row>
    <row r="2369" spans="4:4" x14ac:dyDescent="0.25">
      <c r="D2369" t="s">
        <v>3</v>
      </c>
    </row>
    <row r="2370" spans="4:4" x14ac:dyDescent="0.25">
      <c r="D2370" t="s">
        <v>3</v>
      </c>
    </row>
    <row r="2371" spans="4:4" x14ac:dyDescent="0.25">
      <c r="D2371" t="s">
        <v>3</v>
      </c>
    </row>
    <row r="2372" spans="4:4" x14ac:dyDescent="0.25">
      <c r="D2372" t="s">
        <v>3</v>
      </c>
    </row>
    <row r="2373" spans="4:4" x14ac:dyDescent="0.25">
      <c r="D2373" t="s">
        <v>3</v>
      </c>
    </row>
    <row r="2374" spans="4:4" x14ac:dyDescent="0.25">
      <c r="D2374" t="s">
        <v>3</v>
      </c>
    </row>
    <row r="2375" spans="4:4" x14ac:dyDescent="0.25">
      <c r="D2375" t="s">
        <v>3</v>
      </c>
    </row>
    <row r="2376" spans="4:4" x14ac:dyDescent="0.25">
      <c r="D2376" t="s">
        <v>3</v>
      </c>
    </row>
    <row r="2377" spans="4:4" x14ac:dyDescent="0.25">
      <c r="D2377" t="s">
        <v>3</v>
      </c>
    </row>
    <row r="2378" spans="4:4" x14ac:dyDescent="0.25">
      <c r="D2378" t="s">
        <v>8</v>
      </c>
    </row>
    <row r="2379" spans="4:4" x14ac:dyDescent="0.25">
      <c r="D2379" t="s">
        <v>3</v>
      </c>
    </row>
    <row r="2380" spans="4:4" x14ac:dyDescent="0.25">
      <c r="D2380" t="s">
        <v>3</v>
      </c>
    </row>
    <row r="2381" spans="4:4" x14ac:dyDescent="0.25">
      <c r="D2381" t="s">
        <v>3</v>
      </c>
    </row>
    <row r="2382" spans="4:4" x14ac:dyDescent="0.25">
      <c r="D2382" t="s">
        <v>3</v>
      </c>
    </row>
    <row r="2383" spans="4:4" x14ac:dyDescent="0.25">
      <c r="D2383" t="s">
        <v>3</v>
      </c>
    </row>
    <row r="2384" spans="4:4" x14ac:dyDescent="0.25">
      <c r="D2384" t="s">
        <v>3</v>
      </c>
    </row>
    <row r="2385" spans="4:4" x14ac:dyDescent="0.25">
      <c r="D2385" t="s">
        <v>8</v>
      </c>
    </row>
    <row r="2386" spans="4:4" x14ac:dyDescent="0.25">
      <c r="D2386" t="s">
        <v>8</v>
      </c>
    </row>
    <row r="2387" spans="4:4" x14ac:dyDescent="0.25">
      <c r="D2387" t="s">
        <v>3</v>
      </c>
    </row>
    <row r="2388" spans="4:4" x14ac:dyDescent="0.25">
      <c r="D2388" t="s">
        <v>3</v>
      </c>
    </row>
    <row r="2389" spans="4:4" x14ac:dyDescent="0.25">
      <c r="D2389" t="s">
        <v>8</v>
      </c>
    </row>
    <row r="2390" spans="4:4" x14ac:dyDescent="0.25">
      <c r="D2390" t="s">
        <v>8</v>
      </c>
    </row>
    <row r="2391" spans="4:4" x14ac:dyDescent="0.25">
      <c r="D2391" t="s">
        <v>3</v>
      </c>
    </row>
    <row r="2392" spans="4:4" x14ac:dyDescent="0.25">
      <c r="D2392" t="s">
        <v>3</v>
      </c>
    </row>
    <row r="2393" spans="4:4" x14ac:dyDescent="0.25">
      <c r="D2393" t="s">
        <v>3</v>
      </c>
    </row>
    <row r="2394" spans="4:4" x14ac:dyDescent="0.25">
      <c r="D2394" t="s">
        <v>3</v>
      </c>
    </row>
    <row r="2395" spans="4:4" x14ac:dyDescent="0.25">
      <c r="D2395" t="s">
        <v>3</v>
      </c>
    </row>
    <row r="2396" spans="4:4" x14ac:dyDescent="0.25">
      <c r="D2396" t="s">
        <v>3</v>
      </c>
    </row>
    <row r="2397" spans="4:4" x14ac:dyDescent="0.25">
      <c r="D2397" t="s">
        <v>3</v>
      </c>
    </row>
    <row r="2398" spans="4:4" x14ac:dyDescent="0.25">
      <c r="D2398" t="s">
        <v>3</v>
      </c>
    </row>
    <row r="2399" spans="4:4" x14ac:dyDescent="0.25">
      <c r="D2399" t="s">
        <v>3</v>
      </c>
    </row>
    <row r="2400" spans="4:4" x14ac:dyDescent="0.25">
      <c r="D2400" t="s">
        <v>3</v>
      </c>
    </row>
    <row r="2401" spans="4:4" x14ac:dyDescent="0.25">
      <c r="D2401" t="s">
        <v>3</v>
      </c>
    </row>
    <row r="2402" spans="4:4" x14ac:dyDescent="0.25">
      <c r="D2402" t="s">
        <v>3</v>
      </c>
    </row>
    <row r="2403" spans="4:4" x14ac:dyDescent="0.25">
      <c r="D2403" t="s">
        <v>3</v>
      </c>
    </row>
    <row r="2404" spans="4:4" x14ac:dyDescent="0.25">
      <c r="D2404" t="s">
        <v>3</v>
      </c>
    </row>
    <row r="2405" spans="4:4" x14ac:dyDescent="0.25">
      <c r="D2405" t="s">
        <v>3</v>
      </c>
    </row>
    <row r="2406" spans="4:4" x14ac:dyDescent="0.25">
      <c r="D2406" t="s">
        <v>3</v>
      </c>
    </row>
    <row r="2407" spans="4:4" x14ac:dyDescent="0.25">
      <c r="D2407" t="s">
        <v>3</v>
      </c>
    </row>
    <row r="2408" spans="4:4" x14ac:dyDescent="0.25">
      <c r="D2408" t="s">
        <v>3</v>
      </c>
    </row>
    <row r="2409" spans="4:4" x14ac:dyDescent="0.25">
      <c r="D2409" t="s">
        <v>3</v>
      </c>
    </row>
    <row r="2410" spans="4:4" x14ac:dyDescent="0.25">
      <c r="D2410" t="s">
        <v>3</v>
      </c>
    </row>
    <row r="2411" spans="4:4" x14ac:dyDescent="0.25">
      <c r="D2411" t="s">
        <v>3</v>
      </c>
    </row>
    <row r="2412" spans="4:4" x14ac:dyDescent="0.25">
      <c r="D2412" t="s">
        <v>3</v>
      </c>
    </row>
    <row r="2413" spans="4:4" x14ac:dyDescent="0.25">
      <c r="D2413" t="s">
        <v>3</v>
      </c>
    </row>
    <row r="2414" spans="4:4" x14ac:dyDescent="0.25">
      <c r="D2414" t="s">
        <v>3</v>
      </c>
    </row>
  </sheetData>
  <pageMargins left="0.7" right="0.7" top="0.75" bottom="0.75" header="0.3" footer="0.3"/>
  <tableParts count="10">
    <tablePart r:id="rId1"/>
    <tablePart r:id="rId2"/>
    <tablePart r:id="rId3"/>
    <tablePart r:id="rId4"/>
    <tablePart r:id="rId5"/>
    <tablePart r:id="rId6"/>
    <tablePart r:id="rId7"/>
    <tablePart r:id="rId8"/>
    <tablePart r:id="rId9"/>
    <tablePart r:id="rId10"/>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M112"/>
  <sheetViews>
    <sheetView topLeftCell="A82" workbookViewId="0">
      <selection activeCell="A85" sqref="A85:H96"/>
    </sheetView>
  </sheetViews>
  <sheetFormatPr baseColWidth="10" defaultRowHeight="15" x14ac:dyDescent="0.25"/>
  <cols>
    <col min="1" max="1" width="13.7109375" customWidth="1"/>
    <col min="2" max="2" width="17" customWidth="1"/>
    <col min="3" max="3" width="13" customWidth="1"/>
    <col min="4" max="4" width="10" customWidth="1"/>
    <col min="5" max="5" width="13.5703125" customWidth="1"/>
    <col min="6" max="6" width="9.42578125" customWidth="1"/>
    <col min="7" max="7" width="15" customWidth="1"/>
    <col min="8" max="8" width="11.7109375" customWidth="1"/>
    <col min="9" max="9" width="14.140625" style="121" customWidth="1"/>
  </cols>
  <sheetData>
    <row r="2" spans="1:10" s="97" customFormat="1" ht="75" x14ac:dyDescent="0.25">
      <c r="A2" s="100" t="s">
        <v>813</v>
      </c>
      <c r="B2" s="101" t="s">
        <v>815</v>
      </c>
      <c r="C2" s="101" t="s">
        <v>816</v>
      </c>
      <c r="D2" s="101" t="s">
        <v>116</v>
      </c>
      <c r="I2" s="122"/>
    </row>
    <row r="3" spans="1:10" x14ac:dyDescent="0.25">
      <c r="A3" s="102" t="s">
        <v>803</v>
      </c>
      <c r="B3" s="103">
        <v>4750931.04</v>
      </c>
      <c r="C3" s="103">
        <v>4750931.04</v>
      </c>
      <c r="D3" s="102">
        <v>1</v>
      </c>
    </row>
    <row r="4" spans="1:10" x14ac:dyDescent="0.25">
      <c r="A4" s="102" t="s">
        <v>804</v>
      </c>
      <c r="B4" s="103">
        <v>10100821.48</v>
      </c>
      <c r="C4" s="103">
        <v>9965737.7598000001</v>
      </c>
      <c r="D4" s="102">
        <v>20</v>
      </c>
    </row>
    <row r="5" spans="1:10" x14ac:dyDescent="0.25">
      <c r="A5" s="102" t="s">
        <v>805</v>
      </c>
      <c r="B5" s="103">
        <v>6487254.1299999999</v>
      </c>
      <c r="C5" s="103">
        <v>5533834.0199999996</v>
      </c>
      <c r="D5" s="102">
        <v>22</v>
      </c>
    </row>
    <row r="6" spans="1:10" x14ac:dyDescent="0.25">
      <c r="A6" s="102" t="s">
        <v>806</v>
      </c>
      <c r="B6" s="103">
        <v>4803243.9499999993</v>
      </c>
      <c r="C6" s="103">
        <v>4480978.33</v>
      </c>
      <c r="D6" s="102">
        <v>22</v>
      </c>
    </row>
    <row r="7" spans="1:10" x14ac:dyDescent="0.25">
      <c r="A7" s="102" t="s">
        <v>807</v>
      </c>
      <c r="B7" s="103">
        <v>6073108.9400000004</v>
      </c>
      <c r="C7" s="103">
        <v>5021018.0524285706</v>
      </c>
      <c r="D7" s="102">
        <v>30</v>
      </c>
    </row>
    <row r="8" spans="1:10" x14ac:dyDescent="0.25">
      <c r="A8" s="102" t="s">
        <v>808</v>
      </c>
      <c r="B8" s="103">
        <v>13585964.459999999</v>
      </c>
      <c r="C8" s="103">
        <v>11948470.630999999</v>
      </c>
      <c r="D8" s="102">
        <v>27</v>
      </c>
    </row>
    <row r="9" spans="1:10" x14ac:dyDescent="0.25">
      <c r="A9" s="102" t="s">
        <v>809</v>
      </c>
      <c r="B9" s="103">
        <v>4925205.5</v>
      </c>
      <c r="C9" s="103">
        <v>4904994.9799999995</v>
      </c>
      <c r="D9" s="102">
        <v>19</v>
      </c>
    </row>
    <row r="10" spans="1:10" x14ac:dyDescent="0.25">
      <c r="A10" s="102" t="s">
        <v>810</v>
      </c>
      <c r="B10" s="103">
        <v>4185271.0399999996</v>
      </c>
      <c r="C10" s="103">
        <v>3891593.19</v>
      </c>
      <c r="D10" s="102">
        <v>17</v>
      </c>
    </row>
    <row r="11" spans="1:10" x14ac:dyDescent="0.25">
      <c r="A11" s="104" t="s">
        <v>754</v>
      </c>
      <c r="B11" s="105">
        <f>SUBTOTAL(109,B3:B10)</f>
        <v>54911800.539999999</v>
      </c>
      <c r="C11" s="105">
        <f>SUBTOTAL(109,C3:C10)</f>
        <v>50497558.003228568</v>
      </c>
      <c r="D11" s="104">
        <f>SUBTOTAL(109,D3:D10)</f>
        <v>158</v>
      </c>
    </row>
    <row r="15" spans="1:10" ht="75" x14ac:dyDescent="0.25">
      <c r="A15" s="107" t="s">
        <v>818</v>
      </c>
      <c r="B15" s="108" t="s">
        <v>116</v>
      </c>
      <c r="C15" s="106" t="s">
        <v>816</v>
      </c>
      <c r="D15" s="127" t="s">
        <v>828</v>
      </c>
      <c r="E15" s="127" t="s">
        <v>820</v>
      </c>
      <c r="G15" s="39" t="s">
        <v>818</v>
      </c>
      <c r="H15" s="39" t="s">
        <v>116</v>
      </c>
      <c r="I15" s="123" t="s">
        <v>827</v>
      </c>
      <c r="J15" s="98"/>
    </row>
    <row r="16" spans="1:10" x14ac:dyDescent="0.25">
      <c r="A16" s="71" t="s">
        <v>11</v>
      </c>
      <c r="B16" s="109">
        <v>71</v>
      </c>
      <c r="C16" s="72">
        <v>15392011.730999997</v>
      </c>
      <c r="D16" s="121">
        <f>+Tabla21[[#This Row],[PRESUPUESTO REFERENCIAL
(en dólares sin IVA)]]/$C$34</f>
        <v>0.30480705086800253</v>
      </c>
      <c r="E16" s="121">
        <f>+Tabla21[[#This Row],[NÚMERO DE PROCESOS]]/$B$34</f>
        <v>0.44936708860759494</v>
      </c>
      <c r="G16" s="124" t="s">
        <v>11</v>
      </c>
      <c r="H16" s="20">
        <v>71</v>
      </c>
      <c r="I16" s="125">
        <f t="shared" ref="I16:I33" si="0">H16/$H$34</f>
        <v>0.44936708860759494</v>
      </c>
    </row>
    <row r="17" spans="1:9" x14ac:dyDescent="0.25">
      <c r="A17" s="71" t="s">
        <v>175</v>
      </c>
      <c r="B17" s="109">
        <v>4</v>
      </c>
      <c r="C17" s="72">
        <v>6873158.1099999994</v>
      </c>
      <c r="D17" s="121">
        <f>+Tabla21[[#This Row],[PRESUPUESTO REFERENCIAL
(en dólares sin IVA)]]/$C$34</f>
        <v>0.13610872251605838</v>
      </c>
      <c r="E17" s="121">
        <f>+Tabla21[[#This Row],[NÚMERO DE PROCESOS]]/$B$34</f>
        <v>2.5316455696202531E-2</v>
      </c>
      <c r="G17" s="124" t="s">
        <v>185</v>
      </c>
      <c r="H17" s="20">
        <v>16</v>
      </c>
      <c r="I17" s="125">
        <f t="shared" si="0"/>
        <v>0.10126582278481013</v>
      </c>
    </row>
    <row r="18" spans="1:9" x14ac:dyDescent="0.25">
      <c r="A18" s="71" t="s">
        <v>64</v>
      </c>
      <c r="B18" s="109">
        <v>2</v>
      </c>
      <c r="C18" s="72">
        <v>6631324.4300000006</v>
      </c>
      <c r="D18" s="121">
        <f>+Tabla21[[#This Row],[PRESUPUESTO REFERENCIAL
(en dólares sin IVA)]]/$C$34</f>
        <v>0.13131970519398237</v>
      </c>
      <c r="E18" s="121">
        <f>+Tabla21[[#This Row],[NÚMERO DE PROCESOS]]/$B$34</f>
        <v>1.2658227848101266E-2</v>
      </c>
      <c r="G18" s="124" t="s">
        <v>169</v>
      </c>
      <c r="H18" s="20">
        <v>14</v>
      </c>
      <c r="I18" s="125">
        <f t="shared" si="0"/>
        <v>8.8607594936708861E-2</v>
      </c>
    </row>
    <row r="19" spans="1:9" x14ac:dyDescent="0.25">
      <c r="A19" s="71" t="s">
        <v>182</v>
      </c>
      <c r="B19" s="109">
        <v>1</v>
      </c>
      <c r="C19" s="72">
        <v>6562345.3399999999</v>
      </c>
      <c r="D19" s="121">
        <f>+Tabla21[[#This Row],[PRESUPUESTO REFERENCIAL
(en dólares sin IVA)]]/$C$34</f>
        <v>0.12995371656547106</v>
      </c>
      <c r="E19" s="121">
        <f>+Tabla21[[#This Row],[NÚMERO DE PROCESOS]]/$B$34</f>
        <v>6.3291139240506328E-3</v>
      </c>
      <c r="G19" s="124" t="s">
        <v>12</v>
      </c>
      <c r="H19" s="20">
        <v>12</v>
      </c>
      <c r="I19" s="125">
        <f t="shared" si="0"/>
        <v>7.5949367088607597E-2</v>
      </c>
    </row>
    <row r="20" spans="1:9" x14ac:dyDescent="0.25">
      <c r="A20" s="71" t="s">
        <v>169</v>
      </c>
      <c r="B20" s="109">
        <v>14</v>
      </c>
      <c r="C20" s="72">
        <v>4146404.1</v>
      </c>
      <c r="D20" s="121">
        <f>+Tabla21[[#This Row],[PRESUPUESTO REFERENCIAL
(en dólares sin IVA)]]/$C$34</f>
        <v>8.2110982470378055E-2</v>
      </c>
      <c r="E20" s="121">
        <f>+Tabla21[[#This Row],[NÚMERO DE PROCESOS]]/$B$34</f>
        <v>8.8607594936708861E-2</v>
      </c>
      <c r="G20" s="124" t="s">
        <v>231</v>
      </c>
      <c r="H20" s="20">
        <v>8</v>
      </c>
      <c r="I20" s="125">
        <f t="shared" si="0"/>
        <v>5.0632911392405063E-2</v>
      </c>
    </row>
    <row r="21" spans="1:9" x14ac:dyDescent="0.25">
      <c r="A21" s="71" t="s">
        <v>185</v>
      </c>
      <c r="B21" s="109">
        <v>16</v>
      </c>
      <c r="C21" s="72">
        <v>2799487.48</v>
      </c>
      <c r="D21" s="121">
        <f>+Tabla21[[#This Row],[PRESUPUESTO REFERENCIAL
(en dólares sin IVA)]]/$C$34</f>
        <v>5.5438076427795073E-2</v>
      </c>
      <c r="E21" s="121">
        <f>+Tabla21[[#This Row],[NÚMERO DE PROCESOS]]/$B$34</f>
        <v>0.10126582278481013</v>
      </c>
      <c r="G21" s="124" t="s">
        <v>164</v>
      </c>
      <c r="H21" s="20">
        <v>7</v>
      </c>
      <c r="I21" s="125">
        <f t="shared" si="0"/>
        <v>4.4303797468354431E-2</v>
      </c>
    </row>
    <row r="22" spans="1:9" x14ac:dyDescent="0.25">
      <c r="A22" s="71" t="s">
        <v>177</v>
      </c>
      <c r="B22" s="109">
        <v>4</v>
      </c>
      <c r="C22" s="72">
        <v>2329618.59</v>
      </c>
      <c r="D22" s="121">
        <f>+Tabla21[[#This Row],[PRESUPUESTO REFERENCIAL
(en dólares sin IVA)]]/$C$34</f>
        <v>4.6133292026736328E-2</v>
      </c>
      <c r="E22" s="121">
        <f>+Tabla21[[#This Row],[NÚMERO DE PROCESOS]]/$B$34</f>
        <v>2.5316455696202531E-2</v>
      </c>
      <c r="G22" s="124" t="s">
        <v>216</v>
      </c>
      <c r="H22" s="20">
        <v>4</v>
      </c>
      <c r="I22" s="125">
        <f t="shared" si="0"/>
        <v>2.5316455696202531E-2</v>
      </c>
    </row>
    <row r="23" spans="1:9" x14ac:dyDescent="0.25">
      <c r="A23" s="71" t="s">
        <v>12</v>
      </c>
      <c r="B23" s="109">
        <v>12</v>
      </c>
      <c r="C23" s="72">
        <v>1921853.182228571</v>
      </c>
      <c r="D23" s="121">
        <f>+Tabla21[[#This Row],[PRESUPUESTO REFERENCIAL
(en dólares sin IVA)]]/$C$34</f>
        <v>3.8058339021179936E-2</v>
      </c>
      <c r="E23" s="121">
        <f>+Tabla21[[#This Row],[NÚMERO DE PROCESOS]]/$B$34</f>
        <v>7.5949367088607597E-2</v>
      </c>
      <c r="G23" s="124" t="s">
        <v>177</v>
      </c>
      <c r="H23" s="20">
        <v>4</v>
      </c>
      <c r="I23" s="125">
        <f t="shared" si="0"/>
        <v>2.5316455696202531E-2</v>
      </c>
    </row>
    <row r="24" spans="1:9" x14ac:dyDescent="0.25">
      <c r="A24" s="71" t="s">
        <v>216</v>
      </c>
      <c r="B24" s="109">
        <v>4</v>
      </c>
      <c r="C24" s="72">
        <v>758321</v>
      </c>
      <c r="D24" s="121">
        <f>+Tabla21[[#This Row],[PRESUPUESTO REFERENCIAL
(en dólares sin IVA)]]/$C$34</f>
        <v>1.5016983592583162E-2</v>
      </c>
      <c r="E24" s="121">
        <f>+Tabla21[[#This Row],[NÚMERO DE PROCESOS]]/$B$34</f>
        <v>2.5316455696202531E-2</v>
      </c>
      <c r="G24" s="124" t="s">
        <v>175</v>
      </c>
      <c r="H24" s="20">
        <v>4</v>
      </c>
      <c r="I24" s="125">
        <f t="shared" si="0"/>
        <v>2.5316455696202531E-2</v>
      </c>
    </row>
    <row r="25" spans="1:9" x14ac:dyDescent="0.25">
      <c r="A25" s="71" t="s">
        <v>621</v>
      </c>
      <c r="B25" s="109">
        <v>1</v>
      </c>
      <c r="C25" s="72">
        <v>736000</v>
      </c>
      <c r="D25" s="121">
        <f>+Tabla21[[#This Row],[PRESUPUESTO REFERENCIAL
(en dólares sin IVA)]]/$C$34</f>
        <v>1.4574962218033271E-2</v>
      </c>
      <c r="E25" s="121">
        <f>+Tabla21[[#This Row],[NÚMERO DE PROCESOS]]/$B$34</f>
        <v>6.3291139240506328E-3</v>
      </c>
      <c r="G25" s="124" t="s">
        <v>241</v>
      </c>
      <c r="H25" s="20">
        <v>4</v>
      </c>
      <c r="I25" s="125">
        <f t="shared" si="0"/>
        <v>2.5316455696202531E-2</v>
      </c>
    </row>
    <row r="26" spans="1:9" x14ac:dyDescent="0.25">
      <c r="A26" s="71" t="s">
        <v>231</v>
      </c>
      <c r="B26" s="109">
        <v>8</v>
      </c>
      <c r="C26" s="72">
        <v>600842.35</v>
      </c>
      <c r="D26" s="121">
        <f>+Tabla21[[#This Row],[PRESUPUESTO REFERENCIAL
(en dólares sin IVA)]]/$C$34</f>
        <v>1.1898443682397177E-2</v>
      </c>
      <c r="E26" s="121">
        <f>+Tabla21[[#This Row],[NÚMERO DE PROCESOS]]/$B$34</f>
        <v>5.0632911392405063E-2</v>
      </c>
      <c r="G26" s="124" t="s">
        <v>64</v>
      </c>
      <c r="H26" s="20">
        <v>2</v>
      </c>
      <c r="I26" s="125">
        <f t="shared" si="0"/>
        <v>1.2658227848101266E-2</v>
      </c>
    </row>
    <row r="27" spans="1:9" x14ac:dyDescent="0.25">
      <c r="A27" s="71" t="s">
        <v>616</v>
      </c>
      <c r="B27" s="109">
        <v>1</v>
      </c>
      <c r="C27" s="72">
        <v>598480</v>
      </c>
      <c r="D27" s="121">
        <f>+Tabla21[[#This Row],[PRESUPUESTO REFERENCIAL
(en dólares sin IVA)]]/$C$34</f>
        <v>1.1851662212294228E-2</v>
      </c>
      <c r="E27" s="121">
        <f>+Tabla21[[#This Row],[NÚMERO DE PROCESOS]]/$B$34</f>
        <v>6.3291139240506328E-3</v>
      </c>
      <c r="G27" s="124" t="s">
        <v>227</v>
      </c>
      <c r="H27" s="20">
        <v>2</v>
      </c>
      <c r="I27" s="125">
        <f t="shared" si="0"/>
        <v>1.2658227848101266E-2</v>
      </c>
    </row>
    <row r="28" spans="1:9" x14ac:dyDescent="0.25">
      <c r="A28" s="71" t="s">
        <v>16</v>
      </c>
      <c r="B28" s="109">
        <v>1</v>
      </c>
      <c r="C28" s="72">
        <v>351500</v>
      </c>
      <c r="D28" s="121">
        <f>+Tabla21[[#This Row],[PRESUPUESTO REFERENCIAL
(en dólares sin IVA)]]/$C$34</f>
        <v>6.960732635378661E-3</v>
      </c>
      <c r="E28" s="121">
        <f>+Tabla21[[#This Row],[NÚMERO DE PROCESOS]]/$B$34</f>
        <v>6.3291139240506328E-3</v>
      </c>
      <c r="G28" s="124" t="s">
        <v>251</v>
      </c>
      <c r="H28" s="20">
        <v>2</v>
      </c>
      <c r="I28" s="125">
        <f t="shared" si="0"/>
        <v>1.2658227848101266E-2</v>
      </c>
    </row>
    <row r="29" spans="1:9" x14ac:dyDescent="0.25">
      <c r="A29" s="71" t="s">
        <v>251</v>
      </c>
      <c r="B29" s="109">
        <v>2</v>
      </c>
      <c r="C29" s="72">
        <v>215633.7</v>
      </c>
      <c r="D29" s="121">
        <f>+Tabla21[[#This Row],[PRESUPUESTO REFERENCIAL
(en dólares sin IVA)]]/$C$34</f>
        <v>4.2701807478732626E-3</v>
      </c>
      <c r="E29" s="121">
        <f>+Tabla21[[#This Row],[NÚMERO DE PROCESOS]]/$B$34</f>
        <v>1.2658227848101266E-2</v>
      </c>
      <c r="G29" s="124" t="s">
        <v>616</v>
      </c>
      <c r="H29" s="20">
        <v>1</v>
      </c>
      <c r="I29" s="125">
        <f t="shared" si="0"/>
        <v>6.3291139240506328E-3</v>
      </c>
    </row>
    <row r="30" spans="1:9" x14ac:dyDescent="0.25">
      <c r="A30" s="71" t="s">
        <v>164</v>
      </c>
      <c r="B30" s="109">
        <v>7</v>
      </c>
      <c r="C30" s="72">
        <v>183625</v>
      </c>
      <c r="D30" s="121">
        <f>+Tabla21[[#This Row],[PRESUPUESTO REFERENCIAL
(en dólares sin IVA)]]/$C$34</f>
        <v>3.6363144528347275E-3</v>
      </c>
      <c r="E30" s="121">
        <f>+Tabla21[[#This Row],[NÚMERO DE PROCESOS]]/$B$34</f>
        <v>4.4303797468354431E-2</v>
      </c>
      <c r="G30" s="124" t="s">
        <v>302</v>
      </c>
      <c r="H30" s="20">
        <v>1</v>
      </c>
      <c r="I30" s="125">
        <f t="shared" si="0"/>
        <v>6.3291139240506328E-3</v>
      </c>
    </row>
    <row r="31" spans="1:9" x14ac:dyDescent="0.25">
      <c r="A31" s="71" t="s">
        <v>302</v>
      </c>
      <c r="B31" s="109">
        <v>1</v>
      </c>
      <c r="C31" s="72">
        <v>173696</v>
      </c>
      <c r="D31" s="121">
        <f>+Tabla21[[#This Row],[PRESUPUESTO REFERENCIAL
(en dólares sin IVA)]]/$C$34</f>
        <v>3.439691083455852E-3</v>
      </c>
      <c r="E31" s="121">
        <f>+Tabla21[[#This Row],[NÚMERO DE PROCESOS]]/$B$34</f>
        <v>6.3291139240506328E-3</v>
      </c>
      <c r="G31" s="124" t="s">
        <v>16</v>
      </c>
      <c r="H31" s="20">
        <v>1</v>
      </c>
      <c r="I31" s="125">
        <f t="shared" si="0"/>
        <v>6.3291139240506328E-3</v>
      </c>
    </row>
    <row r="32" spans="1:9" x14ac:dyDescent="0.25">
      <c r="A32" s="71" t="s">
        <v>241</v>
      </c>
      <c r="B32" s="109">
        <v>4</v>
      </c>
      <c r="C32" s="72">
        <v>121106.98999999999</v>
      </c>
      <c r="D32" s="121">
        <f>+Tabla21[[#This Row],[PRESUPUESTO REFERENCIAL
(en dólares sin IVA)]]/$C$34</f>
        <v>2.3982741896599632E-3</v>
      </c>
      <c r="E32" s="121">
        <f>+Tabla21[[#This Row],[NÚMERO DE PROCESOS]]/$B$34</f>
        <v>2.5316455696202531E-2</v>
      </c>
      <c r="G32" s="124" t="s">
        <v>621</v>
      </c>
      <c r="H32" s="20">
        <v>1</v>
      </c>
      <c r="I32" s="125">
        <f t="shared" si="0"/>
        <v>6.3291139240506328E-3</v>
      </c>
    </row>
    <row r="33" spans="1:9" x14ac:dyDescent="0.25">
      <c r="A33" s="128" t="s">
        <v>227</v>
      </c>
      <c r="B33" s="129">
        <v>2</v>
      </c>
      <c r="C33" s="130">
        <v>102150</v>
      </c>
      <c r="D33" s="121">
        <f>+Tabla21[[#This Row],[PRESUPUESTO REFERENCIAL
(en dólares sin IVA)]]/$C$34</f>
        <v>2.0228700958860035E-3</v>
      </c>
      <c r="E33" s="121">
        <f>+Tabla21[[#This Row],[NÚMERO DE PROCESOS]]/$B$34</f>
        <v>1.2658227848101266E-2</v>
      </c>
      <c r="G33" s="124" t="s">
        <v>182</v>
      </c>
      <c r="H33" s="20">
        <v>1</v>
      </c>
      <c r="I33" s="125">
        <f t="shared" si="0"/>
        <v>6.3291139240506328E-3</v>
      </c>
    </row>
    <row r="34" spans="1:9" x14ac:dyDescent="0.25">
      <c r="A34" s="83" t="s">
        <v>754</v>
      </c>
      <c r="B34" s="110">
        <v>158</v>
      </c>
      <c r="C34" s="84">
        <v>50497558.003228568</v>
      </c>
      <c r="D34" s="121"/>
      <c r="G34" s="124" t="s">
        <v>754</v>
      </c>
      <c r="H34" s="124">
        <v>158</v>
      </c>
      <c r="I34" s="126"/>
    </row>
    <row r="37" spans="1:9" x14ac:dyDescent="0.25">
      <c r="A37" t="s">
        <v>826</v>
      </c>
      <c r="B37" s="96">
        <v>170382834.8442001</v>
      </c>
    </row>
    <row r="38" spans="1:9" x14ac:dyDescent="0.25">
      <c r="B38" s="121">
        <f>+C34/B37</f>
        <v>0.29637702676683408</v>
      </c>
    </row>
    <row r="50" spans="1:5" ht="15.75" thickBot="1" x14ac:dyDescent="0.3"/>
    <row r="51" spans="1:5" ht="63.75" x14ac:dyDescent="0.25">
      <c r="A51" s="141" t="s">
        <v>818</v>
      </c>
      <c r="B51" s="141" t="s">
        <v>116</v>
      </c>
      <c r="C51" s="131" t="s">
        <v>831</v>
      </c>
      <c r="D51" s="141" t="s">
        <v>829</v>
      </c>
      <c r="E51" s="141" t="s">
        <v>830</v>
      </c>
    </row>
    <row r="52" spans="1:5" ht="15.75" thickBot="1" x14ac:dyDescent="0.3">
      <c r="A52" s="132" t="s">
        <v>11</v>
      </c>
      <c r="B52" s="133">
        <v>71</v>
      </c>
      <c r="C52" s="134">
        <v>15392011.73</v>
      </c>
      <c r="D52" s="135">
        <v>0.30480000000000002</v>
      </c>
      <c r="E52" s="135">
        <v>0.44940000000000002</v>
      </c>
    </row>
    <row r="53" spans="1:5" ht="15.75" thickBot="1" x14ac:dyDescent="0.3">
      <c r="A53" s="132" t="s">
        <v>175</v>
      </c>
      <c r="B53" s="133">
        <v>4</v>
      </c>
      <c r="C53" s="134">
        <v>6873158.1100000003</v>
      </c>
      <c r="D53" s="135">
        <v>0.1361</v>
      </c>
      <c r="E53" s="135">
        <v>2.53E-2</v>
      </c>
    </row>
    <row r="54" spans="1:5" ht="15.75" thickBot="1" x14ac:dyDescent="0.3">
      <c r="A54" s="132" t="s">
        <v>64</v>
      </c>
      <c r="B54" s="133">
        <v>2</v>
      </c>
      <c r="C54" s="134">
        <v>6631324.4299999997</v>
      </c>
      <c r="D54" s="135">
        <v>0.1313</v>
      </c>
      <c r="E54" s="135">
        <v>1.2699999999999999E-2</v>
      </c>
    </row>
    <row r="55" spans="1:5" ht="15.75" thickBot="1" x14ac:dyDescent="0.3">
      <c r="A55" s="132" t="s">
        <v>182</v>
      </c>
      <c r="B55" s="133">
        <v>1</v>
      </c>
      <c r="C55" s="134">
        <v>6562345.3399999999</v>
      </c>
      <c r="D55" s="135">
        <v>0.13</v>
      </c>
      <c r="E55" s="135">
        <v>6.3E-3</v>
      </c>
    </row>
    <row r="56" spans="1:5" ht="15.75" thickBot="1" x14ac:dyDescent="0.3">
      <c r="A56" s="132" t="s">
        <v>169</v>
      </c>
      <c r="B56" s="133">
        <v>14</v>
      </c>
      <c r="C56" s="134">
        <v>4146404.1</v>
      </c>
      <c r="D56" s="135">
        <v>8.2100000000000006E-2</v>
      </c>
      <c r="E56" s="135">
        <v>8.8599999999999998E-2</v>
      </c>
    </row>
    <row r="57" spans="1:5" ht="15.75" thickBot="1" x14ac:dyDescent="0.3">
      <c r="A57" s="132" t="s">
        <v>185</v>
      </c>
      <c r="B57" s="133">
        <v>16</v>
      </c>
      <c r="C57" s="134">
        <v>2799487.48</v>
      </c>
      <c r="D57" s="135">
        <v>5.5399999999999998E-2</v>
      </c>
      <c r="E57" s="135">
        <v>0.1013</v>
      </c>
    </row>
    <row r="58" spans="1:5" ht="15.75" thickBot="1" x14ac:dyDescent="0.3">
      <c r="A58" s="132" t="s">
        <v>177</v>
      </c>
      <c r="B58" s="133">
        <v>4</v>
      </c>
      <c r="C58" s="134">
        <v>2329618.59</v>
      </c>
      <c r="D58" s="135">
        <v>4.6100000000000002E-2</v>
      </c>
      <c r="E58" s="135">
        <v>2.53E-2</v>
      </c>
    </row>
    <row r="59" spans="1:5" ht="15.75" thickBot="1" x14ac:dyDescent="0.3">
      <c r="A59" s="132" t="s">
        <v>12</v>
      </c>
      <c r="B59" s="133">
        <v>12</v>
      </c>
      <c r="C59" s="134">
        <v>1921853.18</v>
      </c>
      <c r="D59" s="135">
        <v>3.8100000000000002E-2</v>
      </c>
      <c r="E59" s="135">
        <v>7.5899999999999995E-2</v>
      </c>
    </row>
    <row r="60" spans="1:5" ht="15.75" thickBot="1" x14ac:dyDescent="0.3">
      <c r="A60" s="132" t="s">
        <v>216</v>
      </c>
      <c r="B60" s="133">
        <v>4</v>
      </c>
      <c r="C60" s="134">
        <v>758321</v>
      </c>
      <c r="D60" s="135">
        <v>1.4999999999999999E-2</v>
      </c>
      <c r="E60" s="135">
        <v>2.53E-2</v>
      </c>
    </row>
    <row r="61" spans="1:5" ht="15.75" thickBot="1" x14ac:dyDescent="0.3">
      <c r="A61" s="132" t="s">
        <v>621</v>
      </c>
      <c r="B61" s="133">
        <v>1</v>
      </c>
      <c r="C61" s="134">
        <v>736000</v>
      </c>
      <c r="D61" s="135">
        <v>1.46E-2</v>
      </c>
      <c r="E61" s="135">
        <v>6.3E-3</v>
      </c>
    </row>
    <row r="62" spans="1:5" ht="15.75" thickBot="1" x14ac:dyDescent="0.3">
      <c r="A62" s="132" t="s">
        <v>231</v>
      </c>
      <c r="B62" s="133">
        <v>8</v>
      </c>
      <c r="C62" s="134">
        <v>600842.35</v>
      </c>
      <c r="D62" s="135">
        <v>1.1900000000000001E-2</v>
      </c>
      <c r="E62" s="135">
        <v>5.0599999999999999E-2</v>
      </c>
    </row>
    <row r="63" spans="1:5" ht="15.75" thickBot="1" x14ac:dyDescent="0.3">
      <c r="A63" s="132" t="s">
        <v>616</v>
      </c>
      <c r="B63" s="133">
        <v>1</v>
      </c>
      <c r="C63" s="134">
        <v>598480</v>
      </c>
      <c r="D63" s="135">
        <v>1.1900000000000001E-2</v>
      </c>
      <c r="E63" s="135">
        <v>6.3E-3</v>
      </c>
    </row>
    <row r="64" spans="1:5" ht="15.75" thickBot="1" x14ac:dyDescent="0.3">
      <c r="A64" s="132" t="s">
        <v>16</v>
      </c>
      <c r="B64" s="133">
        <v>1</v>
      </c>
      <c r="C64" s="134">
        <v>351500</v>
      </c>
      <c r="D64" s="135">
        <v>7.0000000000000001E-3</v>
      </c>
      <c r="E64" s="135">
        <v>6.3E-3</v>
      </c>
    </row>
    <row r="65" spans="1:5" ht="15.75" thickBot="1" x14ac:dyDescent="0.3">
      <c r="A65" s="132" t="s">
        <v>251</v>
      </c>
      <c r="B65" s="133">
        <v>2</v>
      </c>
      <c r="C65" s="134">
        <v>215633.7</v>
      </c>
      <c r="D65" s="135">
        <v>4.3E-3</v>
      </c>
      <c r="E65" s="135">
        <v>1.2699999999999999E-2</v>
      </c>
    </row>
    <row r="66" spans="1:5" ht="15.75" thickBot="1" x14ac:dyDescent="0.3">
      <c r="A66" s="132" t="s">
        <v>164</v>
      </c>
      <c r="B66" s="133">
        <v>7</v>
      </c>
      <c r="C66" s="134">
        <v>183625</v>
      </c>
      <c r="D66" s="135">
        <v>3.5999999999999999E-3</v>
      </c>
      <c r="E66" s="135">
        <v>4.4299999999999999E-2</v>
      </c>
    </row>
    <row r="67" spans="1:5" ht="15.75" thickBot="1" x14ac:dyDescent="0.3">
      <c r="A67" s="132" t="s">
        <v>302</v>
      </c>
      <c r="B67" s="133">
        <v>1</v>
      </c>
      <c r="C67" s="134">
        <v>173696</v>
      </c>
      <c r="D67" s="135">
        <v>3.3999999999999998E-3</v>
      </c>
      <c r="E67" s="135">
        <v>6.3E-3</v>
      </c>
    </row>
    <row r="68" spans="1:5" ht="15.75" thickBot="1" x14ac:dyDescent="0.3">
      <c r="A68" s="132" t="s">
        <v>241</v>
      </c>
      <c r="B68" s="133">
        <v>4</v>
      </c>
      <c r="C68" s="134">
        <v>121106.99</v>
      </c>
      <c r="D68" s="135">
        <v>2.3999999999999998E-3</v>
      </c>
      <c r="E68" s="135">
        <v>2.53E-2</v>
      </c>
    </row>
    <row r="69" spans="1:5" ht="15.75" thickBot="1" x14ac:dyDescent="0.3">
      <c r="A69" s="132" t="s">
        <v>227</v>
      </c>
      <c r="B69" s="133">
        <v>2</v>
      </c>
      <c r="C69" s="134">
        <v>102150</v>
      </c>
      <c r="D69" s="135">
        <v>2E-3</v>
      </c>
      <c r="E69" s="135">
        <v>1.2699999999999999E-2</v>
      </c>
    </row>
    <row r="70" spans="1:5" ht="15.75" thickBot="1" x14ac:dyDescent="0.3">
      <c r="A70" s="136" t="s">
        <v>107</v>
      </c>
      <c r="B70" s="137">
        <v>158</v>
      </c>
      <c r="C70" s="138">
        <v>50497558</v>
      </c>
      <c r="D70" s="140"/>
      <c r="E70" s="140"/>
    </row>
    <row r="73" spans="1:5" ht="45" x14ac:dyDescent="0.25">
      <c r="A73" s="124" t="s">
        <v>112</v>
      </c>
      <c r="B73" s="124" t="s">
        <v>116</v>
      </c>
      <c r="C73" s="85" t="s">
        <v>817</v>
      </c>
      <c r="D73" s="85" t="s">
        <v>824</v>
      </c>
    </row>
    <row r="74" spans="1:5" x14ac:dyDescent="0.25">
      <c r="A74" s="124" t="s">
        <v>75</v>
      </c>
      <c r="B74" s="124">
        <v>4</v>
      </c>
      <c r="C74" s="148">
        <v>6963087.2400000002</v>
      </c>
      <c r="D74" s="148">
        <v>301307.3</v>
      </c>
    </row>
    <row r="75" spans="1:5" x14ac:dyDescent="0.25">
      <c r="A75" s="124" t="s">
        <v>92</v>
      </c>
      <c r="B75" s="124">
        <v>2</v>
      </c>
      <c r="C75" s="148">
        <v>136050</v>
      </c>
      <c r="D75" s="148">
        <v>15800</v>
      </c>
    </row>
    <row r="76" spans="1:5" x14ac:dyDescent="0.25">
      <c r="A76" s="124" t="s">
        <v>90</v>
      </c>
      <c r="B76" s="124">
        <v>6</v>
      </c>
      <c r="C76" s="148">
        <v>387656</v>
      </c>
      <c r="D76" s="148">
        <v>123095</v>
      </c>
    </row>
    <row r="77" spans="1:5" x14ac:dyDescent="0.25">
      <c r="A77" s="124" t="s">
        <v>2</v>
      </c>
      <c r="B77" s="124">
        <v>52</v>
      </c>
      <c r="C77" s="148">
        <v>13077806.386</v>
      </c>
      <c r="D77" s="148">
        <v>2460902.4359999998</v>
      </c>
    </row>
    <row r="78" spans="1:5" x14ac:dyDescent="0.25">
      <c r="A78" s="124" t="s">
        <v>67</v>
      </c>
      <c r="B78" s="124">
        <v>31</v>
      </c>
      <c r="C78" s="148">
        <v>7462282.030799998</v>
      </c>
      <c r="D78" s="149">
        <v>2783656.8798000002</v>
      </c>
    </row>
    <row r="79" spans="1:5" x14ac:dyDescent="0.25">
      <c r="A79" s="124" t="s">
        <v>68</v>
      </c>
      <c r="B79" s="124">
        <v>20</v>
      </c>
      <c r="C79" s="148">
        <v>5615727.606428571</v>
      </c>
      <c r="D79" s="148">
        <v>1980092.3864285713</v>
      </c>
    </row>
    <row r="80" spans="1:5" x14ac:dyDescent="0.25">
      <c r="A80" s="124" t="s">
        <v>85</v>
      </c>
      <c r="B80" s="124">
        <v>36</v>
      </c>
      <c r="C80" s="148">
        <v>13748722.1</v>
      </c>
      <c r="D80" s="149">
        <v>3606183.96</v>
      </c>
    </row>
    <row r="81" spans="1:13" x14ac:dyDescent="0.25">
      <c r="A81" s="124" t="s">
        <v>70</v>
      </c>
      <c r="B81" s="124">
        <v>4</v>
      </c>
      <c r="C81" s="148">
        <v>586784.4</v>
      </c>
      <c r="D81" s="148">
        <v>194438</v>
      </c>
    </row>
    <row r="82" spans="1:13" x14ac:dyDescent="0.25">
      <c r="A82" s="124" t="s">
        <v>78</v>
      </c>
      <c r="B82" s="124">
        <v>3</v>
      </c>
      <c r="C82" s="148">
        <v>2519442.2400000002</v>
      </c>
      <c r="D82" s="148">
        <v>816241.6</v>
      </c>
    </row>
    <row r="83" spans="1:13" x14ac:dyDescent="0.25">
      <c r="A83" s="124" t="s">
        <v>754</v>
      </c>
      <c r="B83" s="124">
        <v>158</v>
      </c>
      <c r="C83" s="148">
        <v>50497558.003228575</v>
      </c>
      <c r="D83" s="148">
        <v>12281717.56222857</v>
      </c>
    </row>
    <row r="85" spans="1:13" ht="35.25" customHeight="1" x14ac:dyDescent="0.25">
      <c r="A85" s="202" t="s">
        <v>112</v>
      </c>
      <c r="B85" s="203" t="s">
        <v>867</v>
      </c>
      <c r="C85" s="213" t="s">
        <v>851</v>
      </c>
      <c r="D85" s="213"/>
      <c r="E85" s="213" t="s">
        <v>852</v>
      </c>
      <c r="F85" s="213"/>
      <c r="G85" s="213" t="s">
        <v>853</v>
      </c>
      <c r="H85" s="213"/>
    </row>
    <row r="86" spans="1:13" ht="39.75" x14ac:dyDescent="0.25">
      <c r="A86" s="202"/>
      <c r="B86" s="203"/>
      <c r="C86" s="165" t="s">
        <v>854</v>
      </c>
      <c r="D86" s="165" t="s">
        <v>855</v>
      </c>
      <c r="E86" s="161" t="s">
        <v>817</v>
      </c>
      <c r="F86" s="165" t="s">
        <v>855</v>
      </c>
      <c r="G86" s="161" t="s">
        <v>824</v>
      </c>
      <c r="H86" s="165" t="s">
        <v>855</v>
      </c>
    </row>
    <row r="87" spans="1:13" ht="38.25" x14ac:dyDescent="0.25">
      <c r="A87" s="159" t="s">
        <v>857</v>
      </c>
      <c r="B87" s="160">
        <v>9557225.6799999997</v>
      </c>
      <c r="C87" s="160">
        <v>8458200.9800000004</v>
      </c>
      <c r="D87" s="158">
        <f>+C87/B87</f>
        <v>0.8850058859340445</v>
      </c>
      <c r="E87" s="162">
        <v>548192.30000000005</v>
      </c>
      <c r="F87" s="163">
        <f>+E87/B87</f>
        <v>5.7358936406323315E-2</v>
      </c>
      <c r="G87" s="162">
        <v>440202.3</v>
      </c>
      <c r="H87" s="163">
        <f>+G87/B87</f>
        <v>4.6059632234194556E-2</v>
      </c>
    </row>
    <row r="88" spans="1:13" ht="38.25" x14ac:dyDescent="0.25">
      <c r="A88" s="157" t="s">
        <v>859</v>
      </c>
      <c r="B88" s="160">
        <v>20675457.27</v>
      </c>
      <c r="C88" s="160">
        <v>17512202.109999999</v>
      </c>
      <c r="D88" s="158">
        <f>+C88/B88</f>
        <v>0.84700434342558073</v>
      </c>
      <c r="E88" s="162">
        <v>6074084.5960000008</v>
      </c>
      <c r="F88" s="163">
        <f t="shared" ref="F88:F94" si="1">+E88/B88</f>
        <v>0.29378235831395477</v>
      </c>
      <c r="G88" s="162">
        <v>2460902.4359999998</v>
      </c>
      <c r="H88" s="163">
        <f t="shared" ref="H88:H94" si="2">+G88/B88</f>
        <v>0.11902529670145476</v>
      </c>
      <c r="J88" t="s">
        <v>752</v>
      </c>
      <c r="K88" t="s">
        <v>814</v>
      </c>
      <c r="L88" t="s">
        <v>811</v>
      </c>
      <c r="M88" t="s">
        <v>819</v>
      </c>
    </row>
    <row r="89" spans="1:13" ht="25.5" x14ac:dyDescent="0.25">
      <c r="A89" s="157" t="s">
        <v>860</v>
      </c>
      <c r="B89" s="160">
        <v>40047617.530000001</v>
      </c>
      <c r="C89" s="160">
        <v>36035498.369999997</v>
      </c>
      <c r="D89" s="158">
        <f t="shared" ref="D89:D92" si="3">+C89/B89</f>
        <v>0.89981628352811516</v>
      </c>
      <c r="E89" s="162">
        <v>6972633.6807999974</v>
      </c>
      <c r="F89" s="163">
        <f t="shared" si="1"/>
        <v>0.17410857651086833</v>
      </c>
      <c r="G89" s="162">
        <v>2783656.8798000002</v>
      </c>
      <c r="H89" s="163">
        <f t="shared" si="2"/>
        <v>6.9508676208134973E-2</v>
      </c>
      <c r="J89" t="s">
        <v>75</v>
      </c>
      <c r="K89">
        <v>3</v>
      </c>
      <c r="L89">
        <v>356307.3</v>
      </c>
      <c r="M89">
        <v>301307.3</v>
      </c>
    </row>
    <row r="90" spans="1:13" ht="25.5" x14ac:dyDescent="0.25">
      <c r="A90" s="157" t="s">
        <v>858</v>
      </c>
      <c r="B90" s="160">
        <v>48618895.549999997</v>
      </c>
      <c r="C90" s="160">
        <v>14643673.710000001</v>
      </c>
      <c r="D90" s="158">
        <f t="shared" si="3"/>
        <v>0.30119305558762333</v>
      </c>
      <c r="E90" s="162">
        <v>5444122.606428571</v>
      </c>
      <c r="F90" s="163">
        <f t="shared" si="1"/>
        <v>0.11197544791674255</v>
      </c>
      <c r="G90" s="162">
        <v>1980092.3864285713</v>
      </c>
      <c r="H90" s="163">
        <f t="shared" si="2"/>
        <v>4.0726807222353112E-2</v>
      </c>
      <c r="J90" t="s">
        <v>92</v>
      </c>
      <c r="K90">
        <v>1</v>
      </c>
      <c r="L90">
        <v>16050</v>
      </c>
      <c r="M90">
        <v>15800</v>
      </c>
    </row>
    <row r="91" spans="1:13" ht="38.25" x14ac:dyDescent="0.25">
      <c r="A91" s="157" t="s">
        <v>862</v>
      </c>
      <c r="B91" s="160">
        <v>35442814.369999997</v>
      </c>
      <c r="C91" s="160">
        <v>21836378.73</v>
      </c>
      <c r="D91" s="158">
        <f t="shared" si="3"/>
        <v>0.61610171534467795</v>
      </c>
      <c r="E91" s="162">
        <v>12608012.09</v>
      </c>
      <c r="F91" s="163">
        <f t="shared" si="1"/>
        <v>0.35572829963164126</v>
      </c>
      <c r="G91" s="162">
        <v>3606183.96</v>
      </c>
      <c r="H91" s="163">
        <f t="shared" si="2"/>
        <v>0.10174654648905072</v>
      </c>
      <c r="J91" t="s">
        <v>90</v>
      </c>
      <c r="K91">
        <v>3</v>
      </c>
      <c r="L91">
        <v>175835</v>
      </c>
      <c r="M91">
        <v>123095</v>
      </c>
    </row>
    <row r="92" spans="1:13" ht="38.25" x14ac:dyDescent="0.25">
      <c r="A92" s="157" t="s">
        <v>863</v>
      </c>
      <c r="B92" s="160">
        <v>9424339.0999999996</v>
      </c>
      <c r="C92" s="160">
        <v>7897933.0999999996</v>
      </c>
      <c r="D92" s="158">
        <f t="shared" si="3"/>
        <v>0.83803575149370424</v>
      </c>
      <c r="E92" s="162">
        <v>586784.4</v>
      </c>
      <c r="F92" s="163">
        <f t="shared" si="1"/>
        <v>6.2262657760266717E-2</v>
      </c>
      <c r="G92" s="162">
        <v>194438</v>
      </c>
      <c r="H92" s="163">
        <f t="shared" si="2"/>
        <v>2.0631473245694226E-2</v>
      </c>
      <c r="J92" t="s">
        <v>2</v>
      </c>
      <c r="K92">
        <v>37</v>
      </c>
      <c r="L92">
        <v>6074084.5960000008</v>
      </c>
      <c r="M92">
        <v>2460902.4359999998</v>
      </c>
    </row>
    <row r="93" spans="1:13" ht="25.5" x14ac:dyDescent="0.25">
      <c r="A93" s="157" t="s">
        <v>861</v>
      </c>
      <c r="B93" s="160">
        <v>6614336.9199999999</v>
      </c>
      <c r="C93" s="160">
        <v>3298081.12</v>
      </c>
      <c r="D93" s="158">
        <f>+C93/B93</f>
        <v>0.49862611473985818</v>
      </c>
      <c r="E93" s="162">
        <v>1019442.24</v>
      </c>
      <c r="F93" s="163">
        <f t="shared" si="1"/>
        <v>0.15412614330507979</v>
      </c>
      <c r="G93" s="162">
        <v>816241.6</v>
      </c>
      <c r="H93" s="163">
        <f t="shared" si="2"/>
        <v>0.12340490208956577</v>
      </c>
      <c r="J93" t="s">
        <v>67</v>
      </c>
      <c r="K93">
        <v>29</v>
      </c>
      <c r="L93">
        <v>6972633.6807999974</v>
      </c>
      <c r="M93">
        <v>2783656.8798000002</v>
      </c>
    </row>
    <row r="94" spans="1:13" x14ac:dyDescent="0.25">
      <c r="A94" s="164" t="s">
        <v>107</v>
      </c>
      <c r="B94" s="162">
        <f>SUM(B87:B93)</f>
        <v>170380686.41999999</v>
      </c>
      <c r="C94" s="162">
        <f>SUM(C87:C93)</f>
        <v>109681968.11999999</v>
      </c>
      <c r="D94" s="158">
        <f>+C94/B94</f>
        <v>0.64374648573504667</v>
      </c>
      <c r="E94" s="162">
        <f>SUM(E87:E93)</f>
        <v>33253271.913228564</v>
      </c>
      <c r="F94" s="163">
        <f t="shared" si="1"/>
        <v>0.1951704304750656</v>
      </c>
      <c r="G94" s="162">
        <f>SUM(G87:G93)</f>
        <v>12281717.56222857</v>
      </c>
      <c r="H94" s="163">
        <f t="shared" si="2"/>
        <v>7.2083977475905336E-2</v>
      </c>
      <c r="J94" t="s">
        <v>68</v>
      </c>
      <c r="K94">
        <v>18</v>
      </c>
      <c r="L94">
        <v>5444122.606428571</v>
      </c>
      <c r="M94">
        <v>1980092.3864285713</v>
      </c>
    </row>
    <row r="95" spans="1:13" x14ac:dyDescent="0.25">
      <c r="A95" s="201" t="s">
        <v>865</v>
      </c>
      <c r="B95" s="201"/>
      <c r="C95" s="201"/>
      <c r="D95" s="201"/>
      <c r="E95" s="201"/>
      <c r="F95" s="201"/>
      <c r="G95" s="201"/>
      <c r="H95" s="201"/>
      <c r="J95" t="s">
        <v>85</v>
      </c>
      <c r="K95">
        <v>31</v>
      </c>
      <c r="L95">
        <v>12608012.09</v>
      </c>
      <c r="M95">
        <v>3606183.96</v>
      </c>
    </row>
    <row r="96" spans="1:13" x14ac:dyDescent="0.25">
      <c r="A96" s="201" t="s">
        <v>866</v>
      </c>
      <c r="B96" s="201"/>
      <c r="C96" s="201"/>
      <c r="D96" s="201"/>
      <c r="E96" s="201"/>
      <c r="F96" s="201"/>
      <c r="G96" s="201"/>
      <c r="H96" s="201"/>
      <c r="J96" t="s">
        <v>70</v>
      </c>
      <c r="K96">
        <v>4</v>
      </c>
      <c r="L96">
        <v>586784.4</v>
      </c>
      <c r="M96">
        <v>194438</v>
      </c>
    </row>
    <row r="97" spans="1:13" ht="15.75" thickBot="1" x14ac:dyDescent="0.3">
      <c r="J97" t="s">
        <v>78</v>
      </c>
      <c r="K97">
        <v>2</v>
      </c>
      <c r="L97">
        <v>1019442.24</v>
      </c>
      <c r="M97">
        <v>816241.6</v>
      </c>
    </row>
    <row r="98" spans="1:13" ht="26.25" thickBot="1" x14ac:dyDescent="0.3">
      <c r="A98" s="207" t="s">
        <v>112</v>
      </c>
      <c r="B98" s="204" t="s">
        <v>849</v>
      </c>
      <c r="C98" s="210" t="s">
        <v>850</v>
      </c>
      <c r="D98" s="211"/>
      <c r="E98" s="211"/>
      <c r="F98" s="211"/>
      <c r="G98" s="211"/>
      <c r="H98" s="212"/>
      <c r="I98" s="150"/>
      <c r="J98" s="150" t="s">
        <v>754</v>
      </c>
      <c r="K98">
        <v>128</v>
      </c>
      <c r="L98">
        <v>33253271.913228564</v>
      </c>
      <c r="M98">
        <v>12281717.56222857</v>
      </c>
    </row>
    <row r="99" spans="1:13" ht="27" customHeight="1" thickBot="1" x14ac:dyDescent="0.3">
      <c r="A99" s="208"/>
      <c r="B99" s="205"/>
      <c r="I99" s="150"/>
      <c r="J99" s="150"/>
    </row>
    <row r="100" spans="1:13" x14ac:dyDescent="0.25">
      <c r="A100" s="208"/>
      <c r="B100" s="205"/>
      <c r="C100" s="204" t="s">
        <v>854</v>
      </c>
      <c r="D100" s="204" t="s">
        <v>855</v>
      </c>
      <c r="E100" s="204" t="s">
        <v>854</v>
      </c>
      <c r="F100" s="204" t="s">
        <v>855</v>
      </c>
      <c r="G100" s="204" t="s">
        <v>856</v>
      </c>
      <c r="H100" s="204" t="s">
        <v>855</v>
      </c>
      <c r="I100" s="150"/>
      <c r="J100" s="150"/>
      <c r="L100">
        <f>SUM(L89:L91)</f>
        <v>548192.30000000005</v>
      </c>
      <c r="M100">
        <f>SUM(M89:M91)</f>
        <v>440202.3</v>
      </c>
    </row>
    <row r="101" spans="1:13" x14ac:dyDescent="0.25">
      <c r="A101" s="208"/>
      <c r="B101" s="205"/>
      <c r="C101" s="205"/>
      <c r="D101" s="205"/>
      <c r="E101" s="205"/>
      <c r="F101" s="205"/>
      <c r="G101" s="205"/>
      <c r="H101" s="205"/>
      <c r="I101" s="139"/>
      <c r="J101" s="150"/>
    </row>
    <row r="102" spans="1:13" ht="15.75" thickBot="1" x14ac:dyDescent="0.3">
      <c r="A102" s="209"/>
      <c r="B102" s="206"/>
      <c r="C102" s="206"/>
      <c r="D102" s="206"/>
      <c r="E102" s="206"/>
      <c r="F102" s="206"/>
      <c r="G102" s="206"/>
      <c r="H102" s="206"/>
      <c r="I102" s="139"/>
      <c r="J102" s="150"/>
    </row>
    <row r="103" spans="1:13" ht="15.75" thickBot="1" x14ac:dyDescent="0.3">
      <c r="D103" s="152">
        <v>0.89</v>
      </c>
      <c r="E103" s="151">
        <v>6682809.9400000004</v>
      </c>
      <c r="F103" s="152">
        <v>0.7</v>
      </c>
      <c r="G103" s="151">
        <v>72162.3</v>
      </c>
      <c r="H103" s="152">
        <v>0.05</v>
      </c>
      <c r="I103" s="150"/>
      <c r="J103" s="150"/>
    </row>
    <row r="104" spans="1:13" ht="15.75" thickBot="1" x14ac:dyDescent="0.3">
      <c r="D104" s="152">
        <v>0.3</v>
      </c>
      <c r="E104" s="151">
        <v>3644069.34</v>
      </c>
      <c r="F104" s="152">
        <v>7.0000000000000007E-2</v>
      </c>
      <c r="G104" s="151">
        <v>2529806.71</v>
      </c>
      <c r="H104" s="152">
        <v>0.05</v>
      </c>
      <c r="I104" s="150"/>
      <c r="J104" s="150"/>
    </row>
    <row r="105" spans="1:13" ht="15.75" thickBot="1" x14ac:dyDescent="0.3">
      <c r="D105" s="152">
        <v>0.85</v>
      </c>
      <c r="E105" s="151">
        <v>3833111.92</v>
      </c>
      <c r="F105" s="152">
        <v>0.19</v>
      </c>
      <c r="G105" s="151">
        <v>2591036.59</v>
      </c>
      <c r="H105" s="152">
        <v>0.13</v>
      </c>
      <c r="I105" s="150"/>
      <c r="J105" s="150"/>
    </row>
    <row r="106" spans="1:13" ht="15.75" thickBot="1" x14ac:dyDescent="0.3">
      <c r="D106" s="152">
        <v>0.9</v>
      </c>
      <c r="E106" s="151">
        <v>3691309.55</v>
      </c>
      <c r="F106" s="152">
        <v>0.09</v>
      </c>
      <c r="G106" s="151">
        <v>3281324.13</v>
      </c>
      <c r="H106" s="152">
        <v>0.08</v>
      </c>
      <c r="I106" s="150"/>
      <c r="J106" s="150"/>
    </row>
    <row r="107" spans="1:13" ht="15.75" thickBot="1" x14ac:dyDescent="0.3">
      <c r="D107" s="152">
        <v>0.5</v>
      </c>
      <c r="E107" s="151">
        <v>472921.49</v>
      </c>
      <c r="F107" s="152">
        <v>7.0000000000000007E-2</v>
      </c>
      <c r="G107" s="151">
        <v>900000</v>
      </c>
      <c r="H107" s="152">
        <v>0.14000000000000001</v>
      </c>
      <c r="I107" s="150"/>
      <c r="J107" s="150"/>
    </row>
    <row r="108" spans="1:13" ht="15.75" thickBot="1" x14ac:dyDescent="0.3">
      <c r="D108" s="152">
        <v>0.62</v>
      </c>
      <c r="E108" s="151">
        <v>8879421.8599999994</v>
      </c>
      <c r="F108" s="152">
        <v>0.25</v>
      </c>
      <c r="G108" s="151">
        <v>3828340.23</v>
      </c>
      <c r="H108" s="152">
        <v>0.11</v>
      </c>
      <c r="I108" s="150"/>
      <c r="J108" s="150"/>
    </row>
    <row r="109" spans="1:13" ht="15.75" thickBot="1" x14ac:dyDescent="0.3">
      <c r="D109" s="152">
        <v>0.84</v>
      </c>
      <c r="E109" s="151">
        <v>615573.4</v>
      </c>
      <c r="F109" s="152">
        <v>7.0000000000000007E-2</v>
      </c>
      <c r="G109" s="151">
        <v>194438</v>
      </c>
      <c r="H109" s="152">
        <v>0.02</v>
      </c>
      <c r="I109" s="150"/>
      <c r="J109" s="150"/>
    </row>
    <row r="110" spans="1:13" ht="15.75" thickBot="1" x14ac:dyDescent="0.3">
      <c r="A110" s="153" t="s">
        <v>864</v>
      </c>
      <c r="B110" s="154">
        <v>170380686.41999999</v>
      </c>
      <c r="C110" s="154">
        <v>109681968.12</v>
      </c>
      <c r="D110" s="155">
        <v>0.64</v>
      </c>
      <c r="E110" s="154">
        <v>27819217.5</v>
      </c>
      <c r="F110" s="155">
        <v>0.16</v>
      </c>
      <c r="G110" s="156">
        <v>13797107.960000001</v>
      </c>
      <c r="H110" s="155">
        <v>0.08</v>
      </c>
      <c r="I110" s="150"/>
      <c r="J110" s="150"/>
    </row>
    <row r="111" spans="1:13" x14ac:dyDescent="0.25">
      <c r="I111" s="150"/>
      <c r="J111" s="150"/>
    </row>
    <row r="112" spans="1:13" x14ac:dyDescent="0.25">
      <c r="I112" s="150"/>
      <c r="J112" s="150"/>
    </row>
  </sheetData>
  <sortState xmlns:xlrd2="http://schemas.microsoft.com/office/spreadsheetml/2017/richdata2" ref="A52:E69">
    <sortCondition descending="1" ref="C52:C69"/>
  </sortState>
  <mergeCells count="16">
    <mergeCell ref="A95:H95"/>
    <mergeCell ref="A96:H96"/>
    <mergeCell ref="A85:A86"/>
    <mergeCell ref="B85:B86"/>
    <mergeCell ref="C100:C102"/>
    <mergeCell ref="D100:D102"/>
    <mergeCell ref="E100:E102"/>
    <mergeCell ref="F100:F102"/>
    <mergeCell ref="G100:G102"/>
    <mergeCell ref="H100:H102"/>
    <mergeCell ref="A98:A102"/>
    <mergeCell ref="B98:B102"/>
    <mergeCell ref="C98:H98"/>
    <mergeCell ref="C85:D85"/>
    <mergeCell ref="E85:F85"/>
    <mergeCell ref="G85:H85"/>
  </mergeCells>
  <pageMargins left="0.7" right="0.7" top="0.75" bottom="0.75" header="0.3" footer="0.3"/>
  <tableParts count="2">
    <tablePart r:id="rId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32"/>
  <sheetViews>
    <sheetView workbookViewId="0">
      <selection activeCell="B24" sqref="B24:C24"/>
    </sheetView>
  </sheetViews>
  <sheetFormatPr baseColWidth="10" defaultRowHeight="15" x14ac:dyDescent="0.25"/>
  <cols>
    <col min="1" max="1" width="19" customWidth="1"/>
    <col min="2" max="2" width="16.28515625" customWidth="1"/>
    <col min="3" max="3" width="17.140625" customWidth="1"/>
    <col min="4" max="4" width="16.42578125" customWidth="1"/>
    <col min="6" max="6" width="37.42578125" customWidth="1"/>
    <col min="7" max="9" width="24" customWidth="1"/>
  </cols>
  <sheetData>
    <row r="1" spans="1:10" ht="30" x14ac:dyDescent="0.25">
      <c r="A1" s="111" t="s">
        <v>823</v>
      </c>
      <c r="B1" s="112" t="s">
        <v>116</v>
      </c>
      <c r="C1" s="112" t="s">
        <v>817</v>
      </c>
      <c r="D1" s="112" t="s">
        <v>824</v>
      </c>
      <c r="F1" s="111" t="s">
        <v>823</v>
      </c>
      <c r="G1" s="112" t="s">
        <v>116</v>
      </c>
      <c r="H1" s="112" t="s">
        <v>817</v>
      </c>
      <c r="I1" s="112" t="s">
        <v>824</v>
      </c>
      <c r="J1" s="111" t="s">
        <v>820</v>
      </c>
    </row>
    <row r="2" spans="1:10" hidden="1" x14ac:dyDescent="0.25">
      <c r="A2" t="s">
        <v>188</v>
      </c>
      <c r="B2" s="81">
        <v>57</v>
      </c>
      <c r="C2" s="96">
        <v>9910360.1799999997</v>
      </c>
      <c r="D2" s="96">
        <v>8725934.089999998</v>
      </c>
      <c r="F2" s="115" t="s">
        <v>188</v>
      </c>
      <c r="G2" s="81">
        <v>57</v>
      </c>
      <c r="H2" s="96">
        <v>9910360.1799999997</v>
      </c>
      <c r="I2" s="96">
        <v>8725934.089999998</v>
      </c>
      <c r="J2">
        <v>1</v>
      </c>
    </row>
    <row r="3" spans="1:10" hidden="1" x14ac:dyDescent="0.25">
      <c r="A3" t="s">
        <v>267</v>
      </c>
      <c r="B3" s="81">
        <v>15</v>
      </c>
      <c r="C3" s="96">
        <v>2060924.3499999999</v>
      </c>
      <c r="D3" s="96"/>
      <c r="F3" t="s">
        <v>267</v>
      </c>
      <c r="G3" s="81">
        <v>15</v>
      </c>
      <c r="H3" s="96">
        <v>2060924.3499999999</v>
      </c>
      <c r="I3" s="96"/>
      <c r="J3">
        <v>2</v>
      </c>
    </row>
    <row r="4" spans="1:10" x14ac:dyDescent="0.25">
      <c r="A4" t="s">
        <v>178</v>
      </c>
      <c r="B4" s="81">
        <v>30</v>
      </c>
      <c r="C4" s="96">
        <v>17244286.09</v>
      </c>
      <c r="D4" s="96"/>
      <c r="F4" t="s">
        <v>178</v>
      </c>
      <c r="G4" s="81">
        <v>30</v>
      </c>
      <c r="H4" s="96">
        <v>17244286.09</v>
      </c>
      <c r="I4" s="96"/>
      <c r="J4">
        <v>3</v>
      </c>
    </row>
    <row r="5" spans="1:10" hidden="1" x14ac:dyDescent="0.25">
      <c r="A5" t="s">
        <v>132</v>
      </c>
      <c r="B5" s="81">
        <v>13</v>
      </c>
      <c r="C5" s="96">
        <v>1964894.591</v>
      </c>
      <c r="D5" s="96">
        <v>1633958.2600000002</v>
      </c>
      <c r="F5" s="115" t="s">
        <v>132</v>
      </c>
      <c r="G5" s="81">
        <v>13</v>
      </c>
      <c r="H5" s="96">
        <v>1964894.591</v>
      </c>
      <c r="I5" s="96">
        <v>1633958.2600000002</v>
      </c>
      <c r="J5">
        <v>1</v>
      </c>
    </row>
    <row r="6" spans="1:10" hidden="1" x14ac:dyDescent="0.25">
      <c r="A6" t="s">
        <v>165</v>
      </c>
      <c r="B6" s="81">
        <v>15</v>
      </c>
      <c r="C6" s="96">
        <v>1921853.182228571</v>
      </c>
      <c r="D6" s="96">
        <v>1921825.2122285713</v>
      </c>
      <c r="F6" s="115" t="s">
        <v>165</v>
      </c>
      <c r="G6" s="81">
        <v>15</v>
      </c>
      <c r="H6" s="96">
        <v>1921853.182228571</v>
      </c>
      <c r="I6" s="96">
        <v>1921825.2122285713</v>
      </c>
      <c r="J6">
        <v>1</v>
      </c>
    </row>
    <row r="7" spans="1:10" hidden="1" x14ac:dyDescent="0.25">
      <c r="A7" t="s">
        <v>282</v>
      </c>
      <c r="B7" s="81">
        <v>21</v>
      </c>
      <c r="C7" s="96">
        <v>14077260.390000001</v>
      </c>
      <c r="D7" s="96"/>
      <c r="F7" t="s">
        <v>282</v>
      </c>
      <c r="G7" s="81">
        <v>21</v>
      </c>
      <c r="H7" s="96">
        <v>14077260.390000001</v>
      </c>
      <c r="I7" s="96"/>
      <c r="J7">
        <v>2</v>
      </c>
    </row>
    <row r="8" spans="1:10" hidden="1" x14ac:dyDescent="0.25">
      <c r="A8" t="s">
        <v>653</v>
      </c>
      <c r="B8" s="81">
        <v>7</v>
      </c>
      <c r="C8" s="96">
        <v>3317979.2199999997</v>
      </c>
      <c r="D8" s="96"/>
      <c r="F8" t="s">
        <v>653</v>
      </c>
      <c r="G8" s="81">
        <v>7</v>
      </c>
      <c r="H8" s="96">
        <v>3317979.2199999997</v>
      </c>
      <c r="I8" s="96"/>
      <c r="J8">
        <v>2</v>
      </c>
    </row>
    <row r="9" spans="1:10" hidden="1" x14ac:dyDescent="0.25">
      <c r="A9" s="113" t="s">
        <v>754</v>
      </c>
      <c r="B9" s="82">
        <v>158</v>
      </c>
      <c r="C9" s="114">
        <v>50497558.003228568</v>
      </c>
      <c r="D9" s="114">
        <v>12281717.56222857</v>
      </c>
      <c r="F9" s="113" t="s">
        <v>754</v>
      </c>
      <c r="G9" s="82">
        <v>158</v>
      </c>
      <c r="H9" s="114">
        <v>50497558.003228568</v>
      </c>
      <c r="I9" s="114">
        <v>12281717.56222857</v>
      </c>
    </row>
    <row r="10" spans="1:10" x14ac:dyDescent="0.25">
      <c r="G10" s="81">
        <f>SUBTOTAL(109,Tabla2628[NÚMERO DE PROCESOS])</f>
        <v>30</v>
      </c>
      <c r="H10" s="96">
        <f>SUBTOTAL(109,Tabla2628[PRESUPUESTO REFERENCIAL])</f>
        <v>17244286.09</v>
      </c>
      <c r="I10" s="96">
        <f>SUBTOTAL(109,Tabla2628[VALOR ADJUDICADO])</f>
        <v>0</v>
      </c>
    </row>
    <row r="20" spans="1:4" ht="30" x14ac:dyDescent="0.25">
      <c r="A20" s="116" t="s">
        <v>823</v>
      </c>
      <c r="B20" s="117" t="s">
        <v>817</v>
      </c>
      <c r="C20" s="118" t="s">
        <v>824</v>
      </c>
      <c r="D20" s="117" t="s">
        <v>820</v>
      </c>
    </row>
    <row r="21" spans="1:4" x14ac:dyDescent="0.25">
      <c r="A21" t="s">
        <v>821</v>
      </c>
      <c r="B21" s="99">
        <v>13797107.953228571</v>
      </c>
      <c r="C21" s="99">
        <v>12281717.56222857</v>
      </c>
      <c r="D21" s="99"/>
    </row>
    <row r="22" spans="1:4" x14ac:dyDescent="0.25">
      <c r="A22" t="s">
        <v>825</v>
      </c>
      <c r="B22" s="99">
        <v>19456163.960000001</v>
      </c>
      <c r="C22" s="99"/>
      <c r="D22" s="99"/>
    </row>
    <row r="23" spans="1:4" x14ac:dyDescent="0.25">
      <c r="A23" t="s">
        <v>822</v>
      </c>
      <c r="B23" s="99">
        <v>17244286.09</v>
      </c>
      <c r="C23" s="99"/>
      <c r="D23" s="99"/>
    </row>
    <row r="24" spans="1:4" x14ac:dyDescent="0.25">
      <c r="B24" s="142">
        <f>SUBTOTAL(109,Tabla28[PRESUPUESTO REFERENCIAL])</f>
        <v>50497558.003228575</v>
      </c>
      <c r="C24" s="142">
        <f>SUBTOTAL(109,Tabla28[VALOR ADJUDICADO])</f>
        <v>12281717.56222857</v>
      </c>
    </row>
    <row r="27" spans="1:4" ht="30" x14ac:dyDescent="0.25">
      <c r="A27" s="116" t="s">
        <v>752</v>
      </c>
      <c r="B27" s="117" t="s">
        <v>116</v>
      </c>
      <c r="C27" s="117" t="s">
        <v>817</v>
      </c>
    </row>
    <row r="28" spans="1:4" x14ac:dyDescent="0.25">
      <c r="A28" s="71" t="s">
        <v>66</v>
      </c>
      <c r="B28" s="119">
        <v>70</v>
      </c>
      <c r="C28" s="72">
        <v>16684459.89222857</v>
      </c>
    </row>
    <row r="29" spans="1:4" x14ac:dyDescent="0.25">
      <c r="A29" s="71" t="s">
        <v>162</v>
      </c>
      <c r="B29" s="119">
        <v>12</v>
      </c>
      <c r="C29" s="72">
        <v>1540426</v>
      </c>
    </row>
    <row r="30" spans="1:4" x14ac:dyDescent="0.25">
      <c r="A30" s="71" t="s">
        <v>93</v>
      </c>
      <c r="B30" s="119">
        <v>9</v>
      </c>
      <c r="C30" s="72">
        <v>10411295.720000001</v>
      </c>
    </row>
    <row r="31" spans="1:4" x14ac:dyDescent="0.25">
      <c r="A31" s="71" t="s">
        <v>156</v>
      </c>
      <c r="B31" s="119">
        <v>67</v>
      </c>
      <c r="C31" s="72">
        <v>21861376.390999999</v>
      </c>
    </row>
    <row r="32" spans="1:4" x14ac:dyDescent="0.25">
      <c r="A32" s="83" t="s">
        <v>754</v>
      </c>
      <c r="B32" s="120">
        <v>158</v>
      </c>
      <c r="C32" s="84">
        <v>50497558.003228575</v>
      </c>
    </row>
  </sheetData>
  <pageMargins left="0.7" right="0.7" top="0.75" bottom="0.75" header="0.3" footer="0.3"/>
  <tableParts count="4">
    <tablePart r:id="rId1"/>
    <tablePart r:id="rId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8"/>
  <sheetViews>
    <sheetView workbookViewId="0">
      <selection activeCell="C27" sqref="C27"/>
    </sheetView>
  </sheetViews>
  <sheetFormatPr baseColWidth="10" defaultRowHeight="15" x14ac:dyDescent="0.25"/>
  <cols>
    <col min="1" max="1" width="13" style="111" bestFit="1" customWidth="1"/>
    <col min="2" max="2" width="35.42578125" style="40" bestFit="1" customWidth="1"/>
    <col min="3" max="3" width="80.7109375" style="41" customWidth="1"/>
    <col min="4" max="4" width="15.28515625" style="40" customWidth="1"/>
    <col min="5" max="5" width="13.5703125" style="40" bestFit="1" customWidth="1"/>
    <col min="6" max="6" width="14.7109375" style="40" bestFit="1" customWidth="1"/>
    <col min="7" max="16384" width="11.42578125" style="40"/>
  </cols>
  <sheetData>
    <row r="1" spans="1:6" ht="30" x14ac:dyDescent="0.25">
      <c r="A1" s="39" t="s">
        <v>832</v>
      </c>
      <c r="B1" s="39" t="s">
        <v>833</v>
      </c>
      <c r="C1" s="39" t="s">
        <v>834</v>
      </c>
      <c r="D1" s="39" t="s">
        <v>847</v>
      </c>
      <c r="E1" s="39" t="s">
        <v>848</v>
      </c>
      <c r="F1" s="145" t="s">
        <v>846</v>
      </c>
    </row>
    <row r="2" spans="1:6" ht="30" x14ac:dyDescent="0.25">
      <c r="A2" s="9">
        <v>5395</v>
      </c>
      <c r="B2" s="78" t="s">
        <v>835</v>
      </c>
      <c r="C2" s="143" t="s">
        <v>836</v>
      </c>
      <c r="D2" s="144">
        <v>68350</v>
      </c>
      <c r="E2" s="144">
        <v>15120</v>
      </c>
      <c r="F2" s="146" t="s">
        <v>837</v>
      </c>
    </row>
    <row r="3" spans="1:6" ht="30" x14ac:dyDescent="0.25">
      <c r="A3" s="9">
        <v>5516</v>
      </c>
      <c r="B3" s="78" t="s">
        <v>838</v>
      </c>
      <c r="C3" s="143" t="s">
        <v>839</v>
      </c>
      <c r="D3" s="144">
        <v>554922.38</v>
      </c>
      <c r="E3" s="144">
        <v>600972.87040000013</v>
      </c>
      <c r="F3" s="146" t="s">
        <v>837</v>
      </c>
    </row>
    <row r="4" spans="1:6" x14ac:dyDescent="0.25">
      <c r="A4" s="9">
        <v>5396</v>
      </c>
      <c r="B4" s="78" t="s">
        <v>840</v>
      </c>
      <c r="C4" s="143" t="s">
        <v>841</v>
      </c>
      <c r="D4" s="144">
        <v>579199.89120000007</v>
      </c>
      <c r="E4" s="144">
        <v>579199.80000000005</v>
      </c>
      <c r="F4" s="146" t="s">
        <v>837</v>
      </c>
    </row>
    <row r="5" spans="1:6" x14ac:dyDescent="0.25">
      <c r="A5" s="9">
        <v>5397</v>
      </c>
      <c r="B5" s="78" t="s">
        <v>842</v>
      </c>
      <c r="C5" s="143" t="s">
        <v>841</v>
      </c>
      <c r="D5" s="144">
        <v>410655.78400000004</v>
      </c>
      <c r="E5" s="144">
        <v>403429.44</v>
      </c>
      <c r="F5" s="146" t="s">
        <v>837</v>
      </c>
    </row>
    <row r="6" spans="1:6" x14ac:dyDescent="0.25">
      <c r="A6" s="9">
        <v>5398</v>
      </c>
      <c r="B6" s="78" t="s">
        <v>843</v>
      </c>
      <c r="C6" s="143" t="s">
        <v>841</v>
      </c>
      <c r="D6" s="144">
        <v>898723.40320000006</v>
      </c>
      <c r="E6" s="144">
        <v>898722.23</v>
      </c>
      <c r="F6" s="146" t="s">
        <v>837</v>
      </c>
    </row>
    <row r="7" spans="1:6" ht="30" x14ac:dyDescent="0.25">
      <c r="A7" s="9">
        <v>5512</v>
      </c>
      <c r="B7" s="78" t="s">
        <v>844</v>
      </c>
      <c r="C7" s="143" t="s">
        <v>845</v>
      </c>
      <c r="D7" s="144">
        <v>1525437.7488000002</v>
      </c>
      <c r="E7" s="144">
        <v>1487296.35</v>
      </c>
      <c r="F7" s="146" t="s">
        <v>837</v>
      </c>
    </row>
    <row r="8" spans="1:6" x14ac:dyDescent="0.25">
      <c r="A8" s="214" t="s">
        <v>107</v>
      </c>
      <c r="B8" s="214"/>
      <c r="C8" s="214"/>
      <c r="D8" s="147">
        <f>SUM(D2:D7)</f>
        <v>4037289.2072000001</v>
      </c>
      <c r="E8" s="147">
        <f>SUM(E2:E7)</f>
        <v>3984740.6904000002</v>
      </c>
    </row>
  </sheetData>
  <mergeCells count="1">
    <mergeCell ref="A8:C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10</vt:i4>
      </vt:variant>
    </vt:vector>
  </HeadingPairs>
  <TitlesOfParts>
    <vt:vector size="21" baseType="lpstr">
      <vt:lpstr>PROCESOS</vt:lpstr>
      <vt:lpstr>Ínfima Cuantía</vt:lpstr>
      <vt:lpstr>PRIORIDAD</vt:lpstr>
      <vt:lpstr>Conteo por Analista</vt:lpstr>
      <vt:lpstr>Hoja7</vt:lpstr>
      <vt:lpstr>Tabla dinámica</vt:lpstr>
      <vt:lpstr>REP2</vt:lpstr>
      <vt:lpstr>REGISTROS</vt:lpstr>
      <vt:lpstr>Hoja2</vt:lpstr>
      <vt:lpstr>Hoja17</vt:lpstr>
      <vt:lpstr>Procesos con Org Mult</vt:lpstr>
      <vt:lpstr>ANALISTAS</vt:lpstr>
      <vt:lpstr>CUATRIMESTRES</vt:lpstr>
      <vt:lpstr>ESTADO_ACTUAL</vt:lpstr>
      <vt:lpstr>PROCEDIMIENTO</vt:lpstr>
      <vt:lpstr>REFORMA_PAC</vt:lpstr>
      <vt:lpstr>SECRETARIA_O</vt:lpstr>
      <vt:lpstr>T_PRODUCTO</vt:lpstr>
      <vt:lpstr>T_REGIMEN</vt:lpstr>
      <vt:lpstr>TIPO_DE_COMPRA</vt:lpstr>
      <vt:lpstr>TIPO_DE_PRESUPUESTO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Sebastian Bolanios Abad</dc:creator>
  <cp:lastModifiedBy>PAUL RIOFRIO</cp:lastModifiedBy>
  <dcterms:created xsi:type="dcterms:W3CDTF">2015-06-05T18:17:20Z</dcterms:created>
  <dcterms:modified xsi:type="dcterms:W3CDTF">2022-02-08T13:37:23Z</dcterms:modified>
</cp:coreProperties>
</file>